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erch-my.sharepoint.com/personal/david_courtial_forch_fr/Documents/Documents/PERSO/SITE LA BOULE DU DUZON TUTO/2025/"/>
    </mc:Choice>
  </mc:AlternateContent>
  <xr:revisionPtr revIDLastSave="0" documentId="8_{0A7658D7-72E7-4A59-B1FF-87498FFDCE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3P x 4 +2P x 3" sheetId="1" r:id="rId1"/>
    <sheet name="Feuil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3" i="1" l="1"/>
  <c r="O63" i="1" s="1"/>
  <c r="AE25" i="1" s="1"/>
  <c r="AI26" i="1" s="1"/>
  <c r="J64" i="1"/>
  <c r="O65" i="1" s="1"/>
  <c r="T65" i="1" s="1"/>
  <c r="J65" i="1"/>
  <c r="O64" i="1" s="1"/>
  <c r="T64" i="1" s="1"/>
  <c r="AE49" i="1" s="1"/>
  <c r="AI43" i="1" s="1"/>
  <c r="J66" i="1"/>
  <c r="O66" i="1" s="1"/>
  <c r="J54" i="1"/>
  <c r="O54" i="1" s="1"/>
  <c r="J10" i="1"/>
  <c r="O10" i="1" s="1"/>
  <c r="J9" i="1"/>
  <c r="O8" i="1" s="1"/>
  <c r="T8" i="1" s="1"/>
  <c r="AE12" i="1" s="1"/>
  <c r="J8" i="1"/>
  <c r="O9" i="1" s="1"/>
  <c r="T9" i="1" s="1"/>
  <c r="J7" i="1"/>
  <c r="O7" i="1" s="1"/>
  <c r="J14" i="1"/>
  <c r="J13" i="1"/>
  <c r="J12" i="1"/>
  <c r="J11" i="1"/>
  <c r="O11" i="1" s="1"/>
  <c r="AE13" i="1" s="1"/>
  <c r="AI18" i="1" s="1"/>
  <c r="J18" i="1"/>
  <c r="O18" i="1" s="1"/>
  <c r="J17" i="1"/>
  <c r="O16" i="1" s="1"/>
  <c r="J16" i="1"/>
  <c r="O17" i="1" s="1"/>
  <c r="J15" i="1"/>
  <c r="O15" i="1" s="1"/>
  <c r="J22" i="1"/>
  <c r="O22" i="1" s="1"/>
  <c r="J21" i="1"/>
  <c r="O20" i="1" s="1"/>
  <c r="J20" i="1"/>
  <c r="O21" i="1" s="1"/>
  <c r="J19" i="1"/>
  <c r="O19" i="1" s="1"/>
  <c r="AE21" i="1" s="1"/>
  <c r="J26" i="1"/>
  <c r="O26" i="1" s="1"/>
  <c r="J25" i="1"/>
  <c r="O24" i="1" s="1"/>
  <c r="J24" i="1"/>
  <c r="O25" i="1" s="1"/>
  <c r="J23" i="1"/>
  <c r="O23" i="1" s="1"/>
  <c r="J30" i="1"/>
  <c r="O30" i="1" s="1"/>
  <c r="J29" i="1"/>
  <c r="O28" i="1" s="1"/>
  <c r="J28" i="1"/>
  <c r="O29" i="1" s="1"/>
  <c r="J27" i="1"/>
  <c r="O27" i="1" s="1"/>
  <c r="AE29" i="1" s="1"/>
  <c r="AI34" i="1" s="1"/>
  <c r="J34" i="1"/>
  <c r="O34" i="1" s="1"/>
  <c r="J33" i="1"/>
  <c r="O32" i="1" s="1"/>
  <c r="J32" i="1"/>
  <c r="O33" i="1" s="1"/>
  <c r="J31" i="1"/>
  <c r="O31" i="1" s="1"/>
  <c r="J38" i="1"/>
  <c r="O38" i="1" s="1"/>
  <c r="J37" i="1"/>
  <c r="O36" i="1" s="1"/>
  <c r="J36" i="1"/>
  <c r="O37" i="1" s="1"/>
  <c r="J35" i="1"/>
  <c r="O35" i="1" s="1"/>
  <c r="AE37" i="1" s="1"/>
  <c r="J42" i="1"/>
  <c r="O42" i="1" s="1"/>
  <c r="J41" i="1"/>
  <c r="O40" i="1" s="1"/>
  <c r="J40" i="1"/>
  <c r="O41" i="1" s="1"/>
  <c r="J39" i="1"/>
  <c r="O39" i="1" s="1"/>
  <c r="J46" i="1"/>
  <c r="O46" i="1" s="1"/>
  <c r="J45" i="1"/>
  <c r="O44" i="1" s="1"/>
  <c r="J44" i="1"/>
  <c r="O45" i="1" s="1"/>
  <c r="J43" i="1"/>
  <c r="O43" i="1" s="1"/>
  <c r="AE45" i="1" s="1"/>
  <c r="AI50" i="1" s="1"/>
  <c r="J50" i="1"/>
  <c r="O50" i="1" s="1"/>
  <c r="J49" i="1"/>
  <c r="O48" i="1" s="1"/>
  <c r="T48" i="1" s="1"/>
  <c r="AE52" i="1" s="1"/>
  <c r="J48" i="1"/>
  <c r="O49" i="1" s="1"/>
  <c r="J47" i="1"/>
  <c r="O47" i="1" s="1"/>
  <c r="J53" i="1"/>
  <c r="O52" i="1" s="1"/>
  <c r="J52" i="1"/>
  <c r="O53" i="1" s="1"/>
  <c r="J51" i="1"/>
  <c r="O51" i="1" s="1"/>
  <c r="AE53" i="1" s="1"/>
  <c r="AI51" i="1" s="1"/>
  <c r="J58" i="1"/>
  <c r="O58" i="1" s="1"/>
  <c r="J57" i="1"/>
  <c r="O56" i="1" s="1"/>
  <c r="J56" i="1"/>
  <c r="O57" i="1" s="1"/>
  <c r="J55" i="1"/>
  <c r="O55" i="1" s="1"/>
  <c r="AE9" i="1" s="1"/>
  <c r="AI10" i="1" s="1"/>
  <c r="Y8" i="1"/>
  <c r="AE8" i="1" s="1"/>
  <c r="T52" i="1" l="1"/>
  <c r="Y49" i="1" s="1"/>
  <c r="Y24" i="1"/>
  <c r="T49" i="1"/>
  <c r="AI19" i="1"/>
  <c r="O14" i="1"/>
  <c r="Y32" i="1"/>
  <c r="T21" i="1"/>
  <c r="T29" i="1"/>
  <c r="T28" i="1"/>
  <c r="T45" i="1"/>
  <c r="AI35" i="1"/>
  <c r="T36" i="1"/>
  <c r="T37" i="1"/>
  <c r="T57" i="1"/>
  <c r="T44" i="1"/>
  <c r="Y41" i="1" s="1"/>
  <c r="T20" i="1"/>
  <c r="T53" i="1"/>
  <c r="T17" i="1"/>
  <c r="T24" i="1"/>
  <c r="AE28" i="1" s="1"/>
  <c r="T32" i="1"/>
  <c r="AE36" i="1" s="1"/>
  <c r="T40" i="1"/>
  <c r="AE44" i="1" s="1"/>
  <c r="T25" i="1"/>
  <c r="T33" i="1"/>
  <c r="T41" i="1"/>
  <c r="T16" i="1"/>
  <c r="AE20" i="1" s="1"/>
  <c r="O12" i="1"/>
  <c r="T12" i="1" s="1"/>
  <c r="T56" i="1"/>
  <c r="O13" i="1"/>
  <c r="T13" i="1" s="1"/>
  <c r="Y16" i="1"/>
  <c r="J62" i="1"/>
  <c r="O62" i="1" s="1"/>
  <c r="J61" i="1"/>
  <c r="J60" i="1"/>
  <c r="O61" i="1" s="1"/>
  <c r="T61" i="1" s="1"/>
  <c r="J59" i="1"/>
  <c r="Y48" i="1"/>
  <c r="Y40" i="1"/>
  <c r="AN10" i="1" l="1"/>
  <c r="AE16" i="1"/>
  <c r="AN12" i="1"/>
  <c r="AE32" i="1"/>
  <c r="AN11" i="1"/>
  <c r="AE24" i="1"/>
  <c r="AN14" i="1"/>
  <c r="AE48" i="1"/>
  <c r="AE40" i="1"/>
  <c r="AE33" i="1"/>
  <c r="AI27" i="1" s="1"/>
  <c r="O60" i="1"/>
  <c r="Y33" i="1"/>
  <c r="Y25" i="1"/>
  <c r="Y9" i="1"/>
  <c r="O59" i="1"/>
  <c r="AE17" i="1" s="1"/>
  <c r="AI11" i="1" s="1"/>
  <c r="AN9" i="1" s="1"/>
  <c r="T60" i="1" l="1"/>
  <c r="AE41" i="1" s="1"/>
  <c r="AI42" i="1" s="1"/>
  <c r="AN13" i="1" s="1"/>
  <c r="Y17" i="1"/>
</calcChain>
</file>

<file path=xl/sharedStrings.xml><?xml version="1.0" encoding="utf-8"?>
<sst xmlns="http://schemas.openxmlformats.org/spreadsheetml/2006/main" count="234" uniqueCount="115">
  <si>
    <t>1ère PARTIE</t>
  </si>
  <si>
    <t>2ème PARTIE</t>
  </si>
  <si>
    <t>Barrages</t>
  </si>
  <si>
    <t>poules</t>
  </si>
  <si>
    <t>jeux</t>
  </si>
  <si>
    <t>NOM</t>
  </si>
  <si>
    <t>score</t>
  </si>
  <si>
    <t xml:space="preserve"> 2ème poule 4</t>
  </si>
  <si>
    <t>1er poule 5</t>
  </si>
  <si>
    <t xml:space="preserve"> 2ème poule 6</t>
  </si>
  <si>
    <t xml:space="preserve"> 2ème poule 12</t>
  </si>
  <si>
    <t>1er poule 3</t>
  </si>
  <si>
    <t>1er poule 1</t>
  </si>
  <si>
    <t xml:space="preserve"> 2ème poule 8</t>
  </si>
  <si>
    <t>1er poule 9</t>
  </si>
  <si>
    <t xml:space="preserve"> 2ème poule 2</t>
  </si>
  <si>
    <t>1er poule 11</t>
  </si>
  <si>
    <t xml:space="preserve"> 2ème poule 10</t>
  </si>
  <si>
    <t>1er poule 7</t>
  </si>
  <si>
    <t>EQUIPES</t>
  </si>
  <si>
    <t>AS</t>
  </si>
  <si>
    <t>AS :</t>
  </si>
  <si>
    <t xml:space="preserve">LIEU : </t>
  </si>
  <si>
    <t xml:space="preserve">TYPE DE CONCOURS : </t>
  </si>
  <si>
    <t xml:space="preserve">DATE : </t>
  </si>
  <si>
    <t>Vérouillage Code AB</t>
  </si>
  <si>
    <t xml:space="preserve">* Inscrire les noms des équipes colonne B et les noms des AS colonne C </t>
  </si>
  <si>
    <t>Ecrire</t>
  </si>
  <si>
    <t>Jeux</t>
  </si>
  <si>
    <t>Secteur Tournon</t>
  </si>
  <si>
    <t>A</t>
  </si>
  <si>
    <t>B</t>
  </si>
  <si>
    <t>C</t>
  </si>
  <si>
    <t>D</t>
  </si>
  <si>
    <t>* Enregistrer les résultats 1ère partie colonne K_ 2ème partie résultats colonne P le NOM du gagnant des gagnants s'affichera en Seizième de Finale colonne Y Tête de Poule</t>
  </si>
  <si>
    <t>* Enregistrer les résultats des  barrages colonne U le NOM du gagnant saffichera en Seizième de Finale colonne Y Deuxième de poule</t>
  </si>
  <si>
    <t>OFFICE</t>
  </si>
  <si>
    <t>Simple M4</t>
  </si>
  <si>
    <t>Tirage 1 à 58</t>
  </si>
  <si>
    <t xml:space="preserve">* Colonne D inscrire les N° du tirage de 1 à 60 les Noms s'afficheront colonnes J </t>
  </si>
  <si>
    <t>CADRAGE</t>
  </si>
  <si>
    <t>6 équipes qualifiées</t>
  </si>
  <si>
    <t>ELIMINATOIRE</t>
  </si>
  <si>
    <t>6 EQUIPES QUALIFIEES</t>
  </si>
  <si>
    <t>QUALIFICATIVE</t>
  </si>
  <si>
    <t>BUTTARD Jean Luc</t>
  </si>
  <si>
    <t>MONNERON Nicolas</t>
  </si>
  <si>
    <t>DESSALES Yves</t>
  </si>
  <si>
    <t>SEMPERBONI Gilles</t>
  </si>
  <si>
    <t>CORDEIRO Albert</t>
  </si>
  <si>
    <t>COURTIAL Pascal</t>
  </si>
  <si>
    <t>DUVAL Eric</t>
  </si>
  <si>
    <t>DUCLAUX Maurice</t>
  </si>
  <si>
    <t>ROUSSEL Thierry</t>
  </si>
  <si>
    <t>GARNODIER Yves</t>
  </si>
  <si>
    <t>RAVANAT Patrick</t>
  </si>
  <si>
    <t>DUCHAMP Jean Michel</t>
  </si>
  <si>
    <t>BLANC Stephane</t>
  </si>
  <si>
    <t>PASSAS Jerome</t>
  </si>
  <si>
    <t>ASTIER Robert</t>
  </si>
  <si>
    <t>VABRE Alain</t>
  </si>
  <si>
    <t>LAUGE Rene</t>
  </si>
  <si>
    <t>DEBEAUX Jerome</t>
  </si>
  <si>
    <t>REYNAUD Gilbert</t>
  </si>
  <si>
    <t>MORI Paulo</t>
  </si>
  <si>
    <t>BALANDRAUD Jerome</t>
  </si>
  <si>
    <t>LIONNETON Marcel</t>
  </si>
  <si>
    <t>VINCENT Serge</t>
  </si>
  <si>
    <t>AUBRIOT Fabrice</t>
  </si>
  <si>
    <t>DARONA Lionel</t>
  </si>
  <si>
    <t>FATTORI Jean Christophe</t>
  </si>
  <si>
    <t>BONNET Clement</t>
  </si>
  <si>
    <t>BRUN Jean Louis</t>
  </si>
  <si>
    <t>RIFFARD Denis</t>
  </si>
  <si>
    <t>OLLIER Michel</t>
  </si>
  <si>
    <t>BOFFARUL Sebastien</t>
  </si>
  <si>
    <t>SALLE Raymond</t>
  </si>
  <si>
    <t>DUVERT Bruno</t>
  </si>
  <si>
    <t>VION</t>
  </si>
  <si>
    <t>MAUVES</t>
  </si>
  <si>
    <t>PLATS</t>
  </si>
  <si>
    <t>SECHERAS</t>
  </si>
  <si>
    <t>GUILHERAND</t>
  </si>
  <si>
    <t>TOURNON</t>
  </si>
  <si>
    <t>BOUVET Robert</t>
  </si>
  <si>
    <t>BROYER Michel</t>
  </si>
  <si>
    <t>ABATTU Pierrot</t>
  </si>
  <si>
    <t>BOSC Andre</t>
  </si>
  <si>
    <t>BOURCIER Didier</t>
  </si>
  <si>
    <t>BUISSON Jacky</t>
  </si>
  <si>
    <t>COURBET Alain</t>
  </si>
  <si>
    <t>DESPEYSSES Vincent</t>
  </si>
  <si>
    <t>FAURITE Sebastien</t>
  </si>
  <si>
    <t>RET Daniel</t>
  </si>
  <si>
    <t>RIOU Jean Claude</t>
  </si>
  <si>
    <t>ROUMEAS Andre</t>
  </si>
  <si>
    <t>VIGNAL Pierre</t>
  </si>
  <si>
    <t>DEBEAUX Fabrice</t>
  </si>
  <si>
    <t>DEMONTEIL</t>
  </si>
  <si>
    <t>BLACHIER Laurent</t>
  </si>
  <si>
    <t>BUFFIERE Jerome</t>
  </si>
  <si>
    <t>GOUYET Gilles</t>
  </si>
  <si>
    <t>PIZETTE Didier</t>
  </si>
  <si>
    <t>FEREIRE Eric</t>
  </si>
  <si>
    <t>BOUILLOT Denis</t>
  </si>
  <si>
    <t>ST PERAY</t>
  </si>
  <si>
    <t>ALBOUSSIERE</t>
  </si>
  <si>
    <t>COLOMBIER</t>
  </si>
  <si>
    <t>ECLASSAN</t>
  </si>
  <si>
    <t>ST JEAN</t>
  </si>
  <si>
    <t>RUIZ VEY Corantin</t>
  </si>
  <si>
    <t>ROSSI Christian</t>
  </si>
  <si>
    <t>CORNAS</t>
  </si>
  <si>
    <t>COURTIAL David</t>
  </si>
  <si>
    <t>MUZEAU Patrick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</si>
</sst>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</font>
    <font>
      <sz val="14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20"/>
      <name val="Times New Roman"/>
      <family val="1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indexed="8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name val="Arial"/>
      <family val="2"/>
    </font>
    <font>
      <b/>
      <sz val="20"/>
      <name val="Times New Roman"/>
      <family val="1"/>
    </font>
    <font>
      <sz val="20"/>
      <name val="Arial"/>
      <family val="2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rgb="FFFF0000"/>
      <name val="Times New Roman"/>
      <family val="1"/>
    </font>
    <font>
      <sz val="20"/>
      <color theme="0"/>
      <name val="Times New Roman"/>
      <family val="1"/>
    </font>
    <font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73F42C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A9CF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rgb="FFFF0000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medium">
        <color indexed="64"/>
      </left>
      <right style="medium">
        <color indexed="64"/>
      </right>
      <top style="double">
        <color rgb="FFFF0000"/>
      </top>
      <bottom/>
      <diagonal/>
    </border>
    <border>
      <left style="medium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medium">
        <color indexed="64"/>
      </left>
      <right/>
      <top style="double">
        <color rgb="FFFF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rgb="FFFF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rgb="FFFF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3">
    <xf numFmtId="0" fontId="0" fillId="0" borderId="0" xfId="0"/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2" fillId="5" borderId="32" xfId="0" quotePrefix="1" applyFont="1" applyFill="1" applyBorder="1" applyAlignment="1" applyProtection="1">
      <alignment horizontal="center" vertical="center"/>
      <protection locked="0"/>
    </xf>
    <xf numFmtId="0" fontId="2" fillId="5" borderId="33" xfId="0" applyFont="1" applyFill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center" vertical="center" wrapText="1"/>
      <protection locked="0"/>
    </xf>
    <xf numFmtId="0" fontId="8" fillId="2" borderId="31" xfId="0" applyFont="1" applyFill="1" applyBorder="1" applyAlignment="1" applyProtection="1">
      <alignment horizontal="center" wrapText="1"/>
      <protection locked="0"/>
    </xf>
    <xf numFmtId="0" fontId="5" fillId="0" borderId="7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3" borderId="28" xfId="1" applyFont="1" applyFill="1" applyBorder="1" applyAlignment="1">
      <alignment horizontal="center" vertical="center" wrapText="1"/>
    </xf>
    <xf numFmtId="0" fontId="5" fillId="3" borderId="30" xfId="1" applyFont="1" applyFill="1" applyBorder="1" applyAlignment="1">
      <alignment horizontal="center" vertical="center" wrapText="1"/>
    </xf>
    <xf numFmtId="0" fontId="5" fillId="3" borderId="31" xfId="1" applyFont="1" applyFill="1" applyBorder="1" applyAlignment="1">
      <alignment horizontal="center" wrapText="1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Protection="1">
      <protection locked="0"/>
    </xf>
    <xf numFmtId="0" fontId="5" fillId="0" borderId="37" xfId="0" quotePrefix="1" applyFont="1" applyBorder="1" applyAlignment="1">
      <alignment horizontal="center" vertical="center"/>
    </xf>
    <xf numFmtId="0" fontId="9" fillId="0" borderId="38" xfId="0" quotePrefix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6" fillId="7" borderId="3" xfId="0" applyFont="1" applyFill="1" applyBorder="1" applyAlignment="1" applyProtection="1">
      <alignment horizontal="center" vertical="center" wrapText="1"/>
      <protection locked="0"/>
    </xf>
    <xf numFmtId="0" fontId="9" fillId="9" borderId="36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7" borderId="8" xfId="0" applyFont="1" applyFill="1" applyBorder="1" applyAlignment="1" applyProtection="1">
      <alignment horizontal="center" vertical="center"/>
      <protection locked="0"/>
    </xf>
    <xf numFmtId="0" fontId="9" fillId="9" borderId="9" xfId="0" applyFont="1" applyFill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6" fillId="7" borderId="42" xfId="0" applyFont="1" applyFill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0" fillId="0" borderId="19" xfId="0" applyBorder="1" applyProtection="1">
      <protection locked="0"/>
    </xf>
    <xf numFmtId="0" fontId="0" fillId="0" borderId="4" xfId="0" applyBorder="1" applyProtection="1">
      <protection locked="0"/>
    </xf>
    <xf numFmtId="0" fontId="5" fillId="11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11" fillId="7" borderId="3" xfId="0" applyFont="1" applyFill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2" fillId="2" borderId="30" xfId="0" applyFont="1" applyFill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11" fillId="7" borderId="42" xfId="0" applyFont="1" applyFill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wrapText="1"/>
      <protection locked="0"/>
    </xf>
    <xf numFmtId="0" fontId="14" fillId="2" borderId="31" xfId="0" applyFont="1" applyFill="1" applyBorder="1" applyAlignment="1" applyProtection="1">
      <alignment horizont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1" fillId="7" borderId="43" xfId="0" applyFont="1" applyFill="1" applyBorder="1" applyAlignment="1" applyProtection="1">
      <alignment horizontal="center" vertical="center" wrapText="1"/>
      <protection locked="0"/>
    </xf>
    <xf numFmtId="0" fontId="11" fillId="7" borderId="36" xfId="0" applyFont="1" applyFill="1" applyBorder="1" applyAlignment="1" applyProtection="1">
      <alignment horizontal="center" vertical="center" wrapText="1"/>
      <protection locked="0"/>
    </xf>
    <xf numFmtId="0" fontId="6" fillId="11" borderId="1" xfId="0" applyFont="1" applyFill="1" applyBorder="1" applyAlignment="1" applyProtection="1">
      <alignment horizontal="center" vertical="center" wrapText="1"/>
      <protection locked="0"/>
    </xf>
    <xf numFmtId="0" fontId="6" fillId="11" borderId="40" xfId="0" applyFont="1" applyFill="1" applyBorder="1" applyAlignment="1" applyProtection="1">
      <alignment horizontal="center" vertical="center" wrapText="1"/>
      <protection locked="0"/>
    </xf>
    <xf numFmtId="0" fontId="11" fillId="11" borderId="1" xfId="0" applyFont="1" applyFill="1" applyBorder="1" applyAlignment="1" applyProtection="1">
      <alignment horizontal="center" vertical="center" wrapText="1"/>
      <protection locked="0"/>
    </xf>
    <xf numFmtId="0" fontId="11" fillId="11" borderId="40" xfId="0" applyFont="1" applyFill="1" applyBorder="1" applyAlignment="1" applyProtection="1">
      <alignment horizontal="center" vertical="center" wrapText="1"/>
      <protection locked="0"/>
    </xf>
    <xf numFmtId="0" fontId="4" fillId="9" borderId="44" xfId="0" applyFont="1" applyFill="1" applyBorder="1" applyAlignment="1" applyProtection="1">
      <alignment horizontal="center" vertical="center" wrapText="1"/>
      <protection locked="0"/>
    </xf>
    <xf numFmtId="0" fontId="4" fillId="9" borderId="45" xfId="0" applyFont="1" applyFill="1" applyBorder="1" applyAlignment="1" applyProtection="1">
      <alignment horizontal="center" vertical="center" wrapText="1"/>
      <protection locked="0"/>
    </xf>
    <xf numFmtId="0" fontId="3" fillId="9" borderId="44" xfId="0" applyFont="1" applyFill="1" applyBorder="1" applyAlignment="1" applyProtection="1">
      <alignment horizontal="center" vertical="center" wrapText="1"/>
      <protection locked="0"/>
    </xf>
    <xf numFmtId="0" fontId="3" fillId="9" borderId="45" xfId="0" applyFont="1" applyFill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5" fillId="0" borderId="48" xfId="0" quotePrefix="1" applyFont="1" applyBorder="1" applyAlignment="1">
      <alignment horizontal="center" vertical="center"/>
    </xf>
    <xf numFmtId="0" fontId="5" fillId="0" borderId="49" xfId="0" quotePrefix="1" applyFont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 wrapText="1"/>
      <protection locked="0"/>
    </xf>
    <xf numFmtId="0" fontId="17" fillId="0" borderId="0" xfId="0" applyFont="1"/>
    <xf numFmtId="0" fontId="10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right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9" fillId="0" borderId="0" xfId="0" applyFont="1"/>
    <xf numFmtId="0" fontId="1" fillId="0" borderId="0" xfId="0" applyFont="1"/>
    <xf numFmtId="0" fontId="16" fillId="0" borderId="0" xfId="0" applyFont="1" applyAlignment="1" applyProtection="1">
      <alignment horizontal="center" vertical="center" wrapText="1"/>
      <protection locked="0"/>
    </xf>
    <xf numFmtId="0" fontId="22" fillId="7" borderId="50" xfId="0" applyFont="1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5" fillId="0" borderId="51" xfId="0" quotePrefix="1" applyFont="1" applyBorder="1" applyAlignment="1">
      <alignment horizontal="center" vertical="center"/>
    </xf>
    <xf numFmtId="0" fontId="5" fillId="0" borderId="52" xfId="0" quotePrefix="1" applyFont="1" applyBorder="1" applyAlignment="1">
      <alignment horizontal="center" vertical="center"/>
    </xf>
    <xf numFmtId="0" fontId="5" fillId="0" borderId="53" xfId="0" quotePrefix="1" applyFont="1" applyBorder="1" applyAlignment="1">
      <alignment horizontal="center" vertical="center"/>
    </xf>
    <xf numFmtId="0" fontId="5" fillId="0" borderId="54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wrapText="1"/>
      <protection locked="0"/>
    </xf>
    <xf numFmtId="0" fontId="5" fillId="0" borderId="56" xfId="0" applyFont="1" applyBorder="1" applyAlignment="1" applyProtection="1">
      <alignment horizontal="center" vertical="center" wrapText="1"/>
      <protection locked="0"/>
    </xf>
    <xf numFmtId="0" fontId="8" fillId="4" borderId="27" xfId="1" applyFont="1" applyFill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wrapText="1"/>
    </xf>
    <xf numFmtId="0" fontId="5" fillId="13" borderId="37" xfId="0" quotePrefix="1" applyFont="1" applyFill="1" applyBorder="1" applyAlignment="1">
      <alignment horizontal="center" vertical="center"/>
    </xf>
    <xf numFmtId="0" fontId="9" fillId="6" borderId="38" xfId="0" quotePrefix="1" applyFont="1" applyFill="1" applyBorder="1" applyAlignment="1">
      <alignment horizontal="center" vertical="center"/>
    </xf>
    <xf numFmtId="0" fontId="5" fillId="4" borderId="37" xfId="0" quotePrefix="1" applyFont="1" applyFill="1" applyBorder="1" applyAlignment="1">
      <alignment horizontal="center" vertical="center"/>
    </xf>
    <xf numFmtId="0" fontId="9" fillId="4" borderId="38" xfId="0" quotePrefix="1" applyFont="1" applyFill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0" xfId="0" applyFont="1" applyProtection="1">
      <protection locked="0"/>
    </xf>
    <xf numFmtId="0" fontId="24" fillId="0" borderId="0" xfId="0" applyFont="1"/>
    <xf numFmtId="0" fontId="5" fillId="6" borderId="50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20" fillId="4" borderId="50" xfId="0" applyFon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0" fillId="14" borderId="60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9" fillId="0" borderId="53" xfId="0" quotePrefix="1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21" fillId="4" borderId="13" xfId="0" applyFont="1" applyFill="1" applyBorder="1" applyAlignment="1" applyProtection="1">
      <alignment horizontal="center" vertical="center"/>
      <protection locked="0"/>
    </xf>
    <xf numFmtId="0" fontId="21" fillId="4" borderId="14" xfId="0" applyFont="1" applyFill="1" applyBorder="1" applyAlignment="1" applyProtection="1">
      <alignment horizontal="center" vertical="center"/>
      <protection locked="0"/>
    </xf>
    <xf numFmtId="0" fontId="21" fillId="4" borderId="15" xfId="0" applyFont="1" applyFill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14" fontId="18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23" xfId="0" applyFont="1" applyFill="1" applyBorder="1" applyAlignment="1" applyProtection="1">
      <alignment horizontal="center" vertical="center" wrapText="1"/>
      <protection locked="0"/>
    </xf>
    <xf numFmtId="0" fontId="16" fillId="10" borderId="13" xfId="0" applyFont="1" applyFill="1" applyBorder="1" applyAlignment="1" applyProtection="1">
      <alignment horizontal="center" vertical="center" wrapText="1"/>
      <protection locked="0"/>
    </xf>
    <xf numFmtId="0" fontId="16" fillId="10" borderId="14" xfId="0" applyFont="1" applyFill="1" applyBorder="1" applyAlignment="1" applyProtection="1">
      <alignment horizontal="center" vertical="center" wrapText="1"/>
      <protection locked="0"/>
    </xf>
    <xf numFmtId="0" fontId="16" fillId="10" borderId="15" xfId="0" applyFont="1" applyFill="1" applyBorder="1" applyAlignment="1" applyProtection="1">
      <alignment horizontal="center" vertical="center" wrapText="1"/>
      <protection locked="0"/>
    </xf>
    <xf numFmtId="0" fontId="16" fillId="11" borderId="13" xfId="0" applyFont="1" applyFill="1" applyBorder="1" applyAlignment="1" applyProtection="1">
      <alignment horizontal="center" vertical="center" wrapText="1"/>
      <protection locked="0"/>
    </xf>
    <xf numFmtId="0" fontId="16" fillId="11" borderId="14" xfId="0" applyFont="1" applyFill="1" applyBorder="1" applyAlignment="1" applyProtection="1">
      <alignment horizontal="center" vertical="center" wrapText="1"/>
      <protection locked="0"/>
    </xf>
    <xf numFmtId="0" fontId="16" fillId="11" borderId="15" xfId="0" applyFont="1" applyFill="1" applyBorder="1" applyAlignment="1" applyProtection="1">
      <alignment horizontal="center" vertical="center" wrapText="1"/>
      <protection locked="0"/>
    </xf>
    <xf numFmtId="0" fontId="16" fillId="9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57" xfId="0" applyFont="1" applyBorder="1" applyAlignment="1" applyProtection="1">
      <alignment horizontal="center" vertical="center" wrapText="1"/>
      <protection locked="0"/>
    </xf>
    <xf numFmtId="0" fontId="18" fillId="7" borderId="13" xfId="0" applyFont="1" applyFill="1" applyBorder="1" applyAlignment="1" applyProtection="1">
      <alignment horizontal="center" vertical="center" wrapText="1"/>
      <protection locked="0"/>
    </xf>
    <xf numFmtId="0" fontId="18" fillId="7" borderId="14" xfId="0" applyFont="1" applyFill="1" applyBorder="1" applyAlignment="1" applyProtection="1">
      <alignment horizontal="center" vertical="center" wrapText="1"/>
      <protection locked="0"/>
    </xf>
    <xf numFmtId="0" fontId="18" fillId="7" borderId="15" xfId="0" applyFont="1" applyFill="1" applyBorder="1" applyAlignment="1" applyProtection="1">
      <alignment horizontal="center" vertical="center" wrapText="1"/>
      <protection locked="0"/>
    </xf>
    <xf numFmtId="0" fontId="20" fillId="13" borderId="13" xfId="0" applyFont="1" applyFill="1" applyBorder="1" applyAlignment="1" applyProtection="1">
      <alignment horizontal="center" vertical="center"/>
      <protection locked="0"/>
    </xf>
    <xf numFmtId="0" fontId="20" fillId="13" borderId="15" xfId="0" applyFont="1" applyFill="1" applyBorder="1" applyAlignment="1" applyProtection="1">
      <alignment horizontal="center" vertical="center"/>
      <protection locked="0"/>
    </xf>
    <xf numFmtId="0" fontId="23" fillId="12" borderId="13" xfId="0" applyFont="1" applyFill="1" applyBorder="1" applyAlignment="1" applyProtection="1">
      <alignment horizontal="center" vertical="center" wrapText="1"/>
      <protection locked="0"/>
    </xf>
    <xf numFmtId="0" fontId="23" fillId="12" borderId="15" xfId="0" applyFont="1" applyFill="1" applyBorder="1" applyAlignment="1" applyProtection="1">
      <alignment horizontal="center" vertical="center" wrapText="1"/>
      <protection locked="0"/>
    </xf>
    <xf numFmtId="0" fontId="18" fillId="6" borderId="21" xfId="0" applyFont="1" applyFill="1" applyBorder="1" applyAlignment="1" applyProtection="1">
      <alignment horizontal="center" vertical="center" wrapText="1"/>
      <protection locked="0"/>
    </xf>
    <xf numFmtId="0" fontId="18" fillId="6" borderId="22" xfId="0" applyFont="1" applyFill="1" applyBorder="1" applyAlignment="1" applyProtection="1">
      <alignment horizontal="center" vertical="center" wrapText="1"/>
      <protection locked="0"/>
    </xf>
    <xf numFmtId="0" fontId="18" fillId="6" borderId="23" xfId="0" applyFont="1" applyFill="1" applyBorder="1" applyAlignment="1" applyProtection="1">
      <alignment horizontal="center" vertical="center" wrapText="1"/>
      <protection locked="0"/>
    </xf>
    <xf numFmtId="0" fontId="18" fillId="8" borderId="21" xfId="0" applyFont="1" applyFill="1" applyBorder="1" applyAlignment="1" applyProtection="1">
      <alignment horizontal="center" vertical="center" wrapText="1"/>
      <protection locked="0"/>
    </xf>
    <xf numFmtId="0" fontId="18" fillId="8" borderId="22" xfId="0" applyFont="1" applyFill="1" applyBorder="1" applyAlignment="1" applyProtection="1">
      <alignment horizontal="center" vertical="center" wrapText="1"/>
      <protection locked="0"/>
    </xf>
    <xf numFmtId="0" fontId="18" fillId="8" borderId="23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13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33"/>
      <color rgb="FF00FFFF"/>
      <color rgb="FF73F42C"/>
      <color rgb="FFFF99FF"/>
      <color rgb="FFFF66FF"/>
      <color rgb="FFFF66CC"/>
      <color rgb="FF9A9C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7</xdr:row>
      <xdr:rowOff>139700</xdr:rowOff>
    </xdr:from>
    <xdr:to>
      <xdr:col>28</xdr:col>
      <xdr:colOff>736600</xdr:colOff>
      <xdr:row>7</xdr:row>
      <xdr:rowOff>304800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87835CD8-37CB-175F-C68E-22B60E55C485}"/>
            </a:ext>
          </a:extLst>
        </xdr:cNvPr>
        <xdr:cNvCxnSpPr/>
      </xdr:nvCxnSpPr>
      <xdr:spPr>
        <a:xfrm flipV="1">
          <a:off x="22517100" y="2794000"/>
          <a:ext cx="2032000" cy="1651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596900</xdr:colOff>
      <xdr:row>8</xdr:row>
      <xdr:rowOff>152400</xdr:rowOff>
    </xdr:from>
    <xdr:to>
      <xdr:col>22</xdr:col>
      <xdr:colOff>0</xdr:colOff>
      <xdr:row>12</xdr:row>
      <xdr:rowOff>0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4C93EF7-AB74-4438-9136-EE61109AD092}"/>
            </a:ext>
          </a:extLst>
        </xdr:cNvPr>
        <xdr:cNvCxnSpPr/>
      </xdr:nvCxnSpPr>
      <xdr:spPr>
        <a:xfrm flipV="1">
          <a:off x="17195800" y="3124200"/>
          <a:ext cx="1295400" cy="111760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596900</xdr:colOff>
      <xdr:row>7</xdr:row>
      <xdr:rowOff>0</xdr:rowOff>
    </xdr:from>
    <xdr:to>
      <xdr:col>22</xdr:col>
      <xdr:colOff>25400</xdr:colOff>
      <xdr:row>7</xdr:row>
      <xdr:rowOff>139700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61691335-0308-40B9-BEEC-7486DFB1EF5A}"/>
            </a:ext>
          </a:extLst>
        </xdr:cNvPr>
        <xdr:cNvCxnSpPr/>
      </xdr:nvCxnSpPr>
      <xdr:spPr>
        <a:xfrm>
          <a:off x="13716000" y="2654300"/>
          <a:ext cx="4800600" cy="13970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584200</xdr:colOff>
      <xdr:row>15</xdr:row>
      <xdr:rowOff>38100</xdr:rowOff>
    </xdr:from>
    <xdr:to>
      <xdr:col>22</xdr:col>
      <xdr:colOff>12700</xdr:colOff>
      <xdr:row>15</xdr:row>
      <xdr:rowOff>177800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9C6ECBCF-D4A4-4C10-AB9A-7727EED47FBE}"/>
            </a:ext>
          </a:extLst>
        </xdr:cNvPr>
        <xdr:cNvCxnSpPr/>
      </xdr:nvCxnSpPr>
      <xdr:spPr>
        <a:xfrm>
          <a:off x="13703300" y="5232400"/>
          <a:ext cx="4800600" cy="13970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88900</xdr:rowOff>
    </xdr:from>
    <xdr:to>
      <xdr:col>22</xdr:col>
      <xdr:colOff>50800</xdr:colOff>
      <xdr:row>19</xdr:row>
      <xdr:rowOff>254000</xdr:rowOff>
    </xdr:to>
    <xdr:cxnSp macro="">
      <xdr:nvCxnSpPr>
        <xdr:cNvPr id="15" name="Connecteur droit avec flèche 14">
          <a:extLst>
            <a:ext uri="{FF2B5EF4-FFF2-40B4-BE49-F238E27FC236}">
              <a16:creationId xmlns:a16="http://schemas.microsoft.com/office/drawing/2014/main" id="{864B2C7F-855D-46A1-BC04-F23506048D52}"/>
            </a:ext>
          </a:extLst>
        </xdr:cNvPr>
        <xdr:cNvCxnSpPr/>
      </xdr:nvCxnSpPr>
      <xdr:spPr>
        <a:xfrm flipV="1">
          <a:off x="17246600" y="5600700"/>
          <a:ext cx="1295400" cy="111760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571500</xdr:colOff>
      <xdr:row>23</xdr:row>
      <xdr:rowOff>12700</xdr:rowOff>
    </xdr:from>
    <xdr:to>
      <xdr:col>22</xdr:col>
      <xdr:colOff>0</xdr:colOff>
      <xdr:row>23</xdr:row>
      <xdr:rowOff>152400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9147FAAD-4488-447B-8369-B6994C02AAB8}"/>
            </a:ext>
          </a:extLst>
        </xdr:cNvPr>
        <xdr:cNvCxnSpPr/>
      </xdr:nvCxnSpPr>
      <xdr:spPr>
        <a:xfrm>
          <a:off x="13690600" y="7747000"/>
          <a:ext cx="4800600" cy="13970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622300</xdr:colOff>
      <xdr:row>24</xdr:row>
      <xdr:rowOff>101600</xdr:rowOff>
    </xdr:from>
    <xdr:to>
      <xdr:col>22</xdr:col>
      <xdr:colOff>25400</xdr:colOff>
      <xdr:row>27</xdr:row>
      <xdr:rowOff>266700</xdr:rowOff>
    </xdr:to>
    <xdr:cxnSp macro="">
      <xdr:nvCxnSpPr>
        <xdr:cNvPr id="17" name="Connecteur droit avec flèche 16">
          <a:extLst>
            <a:ext uri="{FF2B5EF4-FFF2-40B4-BE49-F238E27FC236}">
              <a16:creationId xmlns:a16="http://schemas.microsoft.com/office/drawing/2014/main" id="{F00D5E22-4198-475D-A85A-BB85B8F8862A}"/>
            </a:ext>
          </a:extLst>
        </xdr:cNvPr>
        <xdr:cNvCxnSpPr/>
      </xdr:nvCxnSpPr>
      <xdr:spPr>
        <a:xfrm flipV="1">
          <a:off x="17221200" y="8153400"/>
          <a:ext cx="1295400" cy="111760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558800</xdr:colOff>
      <xdr:row>31</xdr:row>
      <xdr:rowOff>12700</xdr:rowOff>
    </xdr:from>
    <xdr:to>
      <xdr:col>21</xdr:col>
      <xdr:colOff>1231900</xdr:colOff>
      <xdr:row>31</xdr:row>
      <xdr:rowOff>152400</xdr:rowOff>
    </xdr:to>
    <xdr:cxnSp macro="">
      <xdr:nvCxnSpPr>
        <xdr:cNvPr id="18" name="Connecteur droit avec flèche 17">
          <a:extLst>
            <a:ext uri="{FF2B5EF4-FFF2-40B4-BE49-F238E27FC236}">
              <a16:creationId xmlns:a16="http://schemas.microsoft.com/office/drawing/2014/main" id="{26BDE6AE-96C7-4249-8032-6C6269065B06}"/>
            </a:ext>
          </a:extLst>
        </xdr:cNvPr>
        <xdr:cNvCxnSpPr/>
      </xdr:nvCxnSpPr>
      <xdr:spPr>
        <a:xfrm>
          <a:off x="13677900" y="10287000"/>
          <a:ext cx="4800600" cy="13970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635000</xdr:colOff>
      <xdr:row>32</xdr:row>
      <xdr:rowOff>139700</xdr:rowOff>
    </xdr:from>
    <xdr:to>
      <xdr:col>22</xdr:col>
      <xdr:colOff>38100</xdr:colOff>
      <xdr:row>35</xdr:row>
      <xdr:rowOff>304800</xdr:rowOff>
    </xdr:to>
    <xdr:cxnSp macro="">
      <xdr:nvCxnSpPr>
        <xdr:cNvPr id="19" name="Connecteur droit avec flèche 18">
          <a:extLst>
            <a:ext uri="{FF2B5EF4-FFF2-40B4-BE49-F238E27FC236}">
              <a16:creationId xmlns:a16="http://schemas.microsoft.com/office/drawing/2014/main" id="{562F875E-0E7D-4826-B78C-9E462C096B87}"/>
            </a:ext>
          </a:extLst>
        </xdr:cNvPr>
        <xdr:cNvCxnSpPr/>
      </xdr:nvCxnSpPr>
      <xdr:spPr>
        <a:xfrm flipV="1">
          <a:off x="17233900" y="10731500"/>
          <a:ext cx="1295400" cy="111760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558800</xdr:colOff>
      <xdr:row>39</xdr:row>
      <xdr:rowOff>0</xdr:rowOff>
    </xdr:from>
    <xdr:to>
      <xdr:col>21</xdr:col>
      <xdr:colOff>1231900</xdr:colOff>
      <xdr:row>39</xdr:row>
      <xdr:rowOff>139700</xdr:rowOff>
    </xdr:to>
    <xdr:cxnSp macro="">
      <xdr:nvCxnSpPr>
        <xdr:cNvPr id="20" name="Connecteur droit avec flèche 19">
          <a:extLst>
            <a:ext uri="{FF2B5EF4-FFF2-40B4-BE49-F238E27FC236}">
              <a16:creationId xmlns:a16="http://schemas.microsoft.com/office/drawing/2014/main" id="{44C710A9-9050-4E71-8748-08549F07E0F6}"/>
            </a:ext>
          </a:extLst>
        </xdr:cNvPr>
        <xdr:cNvCxnSpPr/>
      </xdr:nvCxnSpPr>
      <xdr:spPr>
        <a:xfrm>
          <a:off x="13677900" y="12814300"/>
          <a:ext cx="4800600" cy="13970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584200</xdr:colOff>
      <xdr:row>40</xdr:row>
      <xdr:rowOff>139700</xdr:rowOff>
    </xdr:from>
    <xdr:to>
      <xdr:col>21</xdr:col>
      <xdr:colOff>1231900</xdr:colOff>
      <xdr:row>43</xdr:row>
      <xdr:rowOff>304800</xdr:rowOff>
    </xdr:to>
    <xdr:cxnSp macro="">
      <xdr:nvCxnSpPr>
        <xdr:cNvPr id="24" name="Connecteur droit avec flèche 23">
          <a:extLst>
            <a:ext uri="{FF2B5EF4-FFF2-40B4-BE49-F238E27FC236}">
              <a16:creationId xmlns:a16="http://schemas.microsoft.com/office/drawing/2014/main" id="{D4B35D85-B8C6-474B-A062-2442C4356C0B}"/>
            </a:ext>
          </a:extLst>
        </xdr:cNvPr>
        <xdr:cNvCxnSpPr/>
      </xdr:nvCxnSpPr>
      <xdr:spPr>
        <a:xfrm flipV="1">
          <a:off x="17183100" y="13271500"/>
          <a:ext cx="1295400" cy="111760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25400</xdr:colOff>
      <xdr:row>47</xdr:row>
      <xdr:rowOff>12700</xdr:rowOff>
    </xdr:from>
    <xdr:to>
      <xdr:col>22</xdr:col>
      <xdr:colOff>76200</xdr:colOff>
      <xdr:row>47</xdr:row>
      <xdr:rowOff>152400</xdr:rowOff>
    </xdr:to>
    <xdr:cxnSp macro="">
      <xdr:nvCxnSpPr>
        <xdr:cNvPr id="25" name="Connecteur droit avec flèche 24">
          <a:extLst>
            <a:ext uri="{FF2B5EF4-FFF2-40B4-BE49-F238E27FC236}">
              <a16:creationId xmlns:a16="http://schemas.microsoft.com/office/drawing/2014/main" id="{357CB61F-F130-4CF7-B6BA-FC9FA6E4DAF1}"/>
            </a:ext>
          </a:extLst>
        </xdr:cNvPr>
        <xdr:cNvCxnSpPr/>
      </xdr:nvCxnSpPr>
      <xdr:spPr>
        <a:xfrm>
          <a:off x="13766800" y="15367000"/>
          <a:ext cx="4800600" cy="13970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48</xdr:row>
      <xdr:rowOff>63500</xdr:rowOff>
    </xdr:from>
    <xdr:to>
      <xdr:col>22</xdr:col>
      <xdr:colOff>50800</xdr:colOff>
      <xdr:row>51</xdr:row>
      <xdr:rowOff>228600</xdr:rowOff>
    </xdr:to>
    <xdr:cxnSp macro="">
      <xdr:nvCxnSpPr>
        <xdr:cNvPr id="26" name="Connecteur droit avec flèche 25">
          <a:extLst>
            <a:ext uri="{FF2B5EF4-FFF2-40B4-BE49-F238E27FC236}">
              <a16:creationId xmlns:a16="http://schemas.microsoft.com/office/drawing/2014/main" id="{8D981D28-5D35-47D5-B784-52C6A15E8227}"/>
            </a:ext>
          </a:extLst>
        </xdr:cNvPr>
        <xdr:cNvCxnSpPr/>
      </xdr:nvCxnSpPr>
      <xdr:spPr>
        <a:xfrm flipV="1">
          <a:off x="17246600" y="15735300"/>
          <a:ext cx="1295400" cy="111760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622300</xdr:colOff>
      <xdr:row>15</xdr:row>
      <xdr:rowOff>114300</xdr:rowOff>
    </xdr:from>
    <xdr:to>
      <xdr:col>28</xdr:col>
      <xdr:colOff>711200</xdr:colOff>
      <xdr:row>15</xdr:row>
      <xdr:rowOff>279400</xdr:rowOff>
    </xdr:to>
    <xdr:cxnSp macro="">
      <xdr:nvCxnSpPr>
        <xdr:cNvPr id="27" name="Connecteur droit avec flèche 26">
          <a:extLst>
            <a:ext uri="{FF2B5EF4-FFF2-40B4-BE49-F238E27FC236}">
              <a16:creationId xmlns:a16="http://schemas.microsoft.com/office/drawing/2014/main" id="{42AE973D-1A6E-4336-A1F6-4D391109BB39}"/>
            </a:ext>
          </a:extLst>
        </xdr:cNvPr>
        <xdr:cNvCxnSpPr/>
      </xdr:nvCxnSpPr>
      <xdr:spPr>
        <a:xfrm flipV="1">
          <a:off x="23088600" y="5308600"/>
          <a:ext cx="2032000" cy="1651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23</xdr:row>
      <xdr:rowOff>114300</xdr:rowOff>
    </xdr:from>
    <xdr:to>
      <xdr:col>28</xdr:col>
      <xdr:colOff>736600</xdr:colOff>
      <xdr:row>23</xdr:row>
      <xdr:rowOff>279400</xdr:rowOff>
    </xdr:to>
    <xdr:cxnSp macro="">
      <xdr:nvCxnSpPr>
        <xdr:cNvPr id="28" name="Connecteur droit avec flèche 27">
          <a:extLst>
            <a:ext uri="{FF2B5EF4-FFF2-40B4-BE49-F238E27FC236}">
              <a16:creationId xmlns:a16="http://schemas.microsoft.com/office/drawing/2014/main" id="{D472B71F-BE92-4F32-961C-8992369C6D88}"/>
            </a:ext>
          </a:extLst>
        </xdr:cNvPr>
        <xdr:cNvCxnSpPr/>
      </xdr:nvCxnSpPr>
      <xdr:spPr>
        <a:xfrm flipV="1">
          <a:off x="23114000" y="7848600"/>
          <a:ext cx="2032000" cy="1651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76200</xdr:colOff>
      <xdr:row>31</xdr:row>
      <xdr:rowOff>88900</xdr:rowOff>
    </xdr:from>
    <xdr:to>
      <xdr:col>29</xdr:col>
      <xdr:colOff>25400</xdr:colOff>
      <xdr:row>31</xdr:row>
      <xdr:rowOff>254000</xdr:rowOff>
    </xdr:to>
    <xdr:cxnSp macro="">
      <xdr:nvCxnSpPr>
        <xdr:cNvPr id="29" name="Connecteur droit avec flèche 28">
          <a:extLst>
            <a:ext uri="{FF2B5EF4-FFF2-40B4-BE49-F238E27FC236}">
              <a16:creationId xmlns:a16="http://schemas.microsoft.com/office/drawing/2014/main" id="{5B53CD7D-F963-45FF-8122-F4D65099B758}"/>
            </a:ext>
          </a:extLst>
        </xdr:cNvPr>
        <xdr:cNvCxnSpPr/>
      </xdr:nvCxnSpPr>
      <xdr:spPr>
        <a:xfrm flipV="1">
          <a:off x="23190200" y="10363200"/>
          <a:ext cx="2032000" cy="1651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39</xdr:row>
      <xdr:rowOff>88900</xdr:rowOff>
    </xdr:from>
    <xdr:to>
      <xdr:col>28</xdr:col>
      <xdr:colOff>711200</xdr:colOff>
      <xdr:row>39</xdr:row>
      <xdr:rowOff>165100</xdr:rowOff>
    </xdr:to>
    <xdr:cxnSp macro="">
      <xdr:nvCxnSpPr>
        <xdr:cNvPr id="30" name="Connecteur droit avec flèche 29">
          <a:extLst>
            <a:ext uri="{FF2B5EF4-FFF2-40B4-BE49-F238E27FC236}">
              <a16:creationId xmlns:a16="http://schemas.microsoft.com/office/drawing/2014/main" id="{A9BF46DE-B6EB-47CA-A0F4-A6AAB6F03791}"/>
            </a:ext>
          </a:extLst>
        </xdr:cNvPr>
        <xdr:cNvCxnSpPr/>
      </xdr:nvCxnSpPr>
      <xdr:spPr>
        <a:xfrm flipV="1">
          <a:off x="23114000" y="12903200"/>
          <a:ext cx="2006600" cy="762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47</xdr:row>
      <xdr:rowOff>152400</xdr:rowOff>
    </xdr:from>
    <xdr:to>
      <xdr:col>28</xdr:col>
      <xdr:colOff>736600</xdr:colOff>
      <xdr:row>47</xdr:row>
      <xdr:rowOff>165100</xdr:rowOff>
    </xdr:to>
    <xdr:cxnSp macro="">
      <xdr:nvCxnSpPr>
        <xdr:cNvPr id="31" name="Connecteur droit avec flèche 30">
          <a:extLst>
            <a:ext uri="{FF2B5EF4-FFF2-40B4-BE49-F238E27FC236}">
              <a16:creationId xmlns:a16="http://schemas.microsoft.com/office/drawing/2014/main" id="{F0E9628B-6ED4-46E0-9A7D-5036926CCFCE}"/>
            </a:ext>
          </a:extLst>
        </xdr:cNvPr>
        <xdr:cNvCxnSpPr/>
      </xdr:nvCxnSpPr>
      <xdr:spPr>
        <a:xfrm flipV="1">
          <a:off x="23114000" y="15506700"/>
          <a:ext cx="2032000" cy="127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571500</xdr:colOff>
      <xdr:row>10</xdr:row>
      <xdr:rowOff>266700</xdr:rowOff>
    </xdr:from>
    <xdr:to>
      <xdr:col>28</xdr:col>
      <xdr:colOff>762000</xdr:colOff>
      <xdr:row>12</xdr:row>
      <xdr:rowOff>190500</xdr:rowOff>
    </xdr:to>
    <xdr:cxnSp macro="">
      <xdr:nvCxnSpPr>
        <xdr:cNvPr id="32" name="Connecteur droit avec flèche 31">
          <a:extLst>
            <a:ext uri="{FF2B5EF4-FFF2-40B4-BE49-F238E27FC236}">
              <a16:creationId xmlns:a16="http://schemas.microsoft.com/office/drawing/2014/main" id="{FF8B37D7-C63C-4B1B-9D22-FCB17793A9AA}"/>
            </a:ext>
          </a:extLst>
        </xdr:cNvPr>
        <xdr:cNvCxnSpPr/>
      </xdr:nvCxnSpPr>
      <xdr:spPr>
        <a:xfrm>
          <a:off x="13690600" y="3873500"/>
          <a:ext cx="11480800" cy="55880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609600</xdr:colOff>
      <xdr:row>19</xdr:row>
      <xdr:rowOff>12700</xdr:rowOff>
    </xdr:from>
    <xdr:to>
      <xdr:col>28</xdr:col>
      <xdr:colOff>685800</xdr:colOff>
      <xdr:row>20</xdr:row>
      <xdr:rowOff>203200</xdr:rowOff>
    </xdr:to>
    <xdr:cxnSp macro="">
      <xdr:nvCxnSpPr>
        <xdr:cNvPr id="35" name="Connecteur droit avec flèche 34">
          <a:extLst>
            <a:ext uri="{FF2B5EF4-FFF2-40B4-BE49-F238E27FC236}">
              <a16:creationId xmlns:a16="http://schemas.microsoft.com/office/drawing/2014/main" id="{42E5D5EF-C1F8-4841-8A04-73D776EE461D}"/>
            </a:ext>
          </a:extLst>
        </xdr:cNvPr>
        <xdr:cNvCxnSpPr/>
      </xdr:nvCxnSpPr>
      <xdr:spPr>
        <a:xfrm>
          <a:off x="13728700" y="6477000"/>
          <a:ext cx="11366500" cy="50800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558800</xdr:colOff>
      <xdr:row>27</xdr:row>
      <xdr:rowOff>0</xdr:rowOff>
    </xdr:from>
    <xdr:to>
      <xdr:col>29</xdr:col>
      <xdr:colOff>0</xdr:colOff>
      <xdr:row>28</xdr:row>
      <xdr:rowOff>215900</xdr:rowOff>
    </xdr:to>
    <xdr:cxnSp macro="">
      <xdr:nvCxnSpPr>
        <xdr:cNvPr id="36" name="Connecteur droit avec flèche 35">
          <a:extLst>
            <a:ext uri="{FF2B5EF4-FFF2-40B4-BE49-F238E27FC236}">
              <a16:creationId xmlns:a16="http://schemas.microsoft.com/office/drawing/2014/main" id="{BAE5E577-8CFE-42A7-A92C-2A3816024AA0}"/>
            </a:ext>
          </a:extLst>
        </xdr:cNvPr>
        <xdr:cNvCxnSpPr/>
      </xdr:nvCxnSpPr>
      <xdr:spPr>
        <a:xfrm>
          <a:off x="13677900" y="9004300"/>
          <a:ext cx="11468100" cy="53340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533400</xdr:colOff>
      <xdr:row>35</xdr:row>
      <xdr:rowOff>25400</xdr:rowOff>
    </xdr:from>
    <xdr:to>
      <xdr:col>28</xdr:col>
      <xdr:colOff>711200</xdr:colOff>
      <xdr:row>36</xdr:row>
      <xdr:rowOff>304800</xdr:rowOff>
    </xdr:to>
    <xdr:cxnSp macro="">
      <xdr:nvCxnSpPr>
        <xdr:cNvPr id="37" name="Connecteur droit avec flèche 36">
          <a:extLst>
            <a:ext uri="{FF2B5EF4-FFF2-40B4-BE49-F238E27FC236}">
              <a16:creationId xmlns:a16="http://schemas.microsoft.com/office/drawing/2014/main" id="{025D041C-1025-4D68-B01E-825E9B0239C1}"/>
            </a:ext>
          </a:extLst>
        </xdr:cNvPr>
        <xdr:cNvCxnSpPr/>
      </xdr:nvCxnSpPr>
      <xdr:spPr>
        <a:xfrm>
          <a:off x="13652500" y="11569700"/>
          <a:ext cx="11468100" cy="59690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546100</xdr:colOff>
      <xdr:row>42</xdr:row>
      <xdr:rowOff>292100</xdr:rowOff>
    </xdr:from>
    <xdr:to>
      <xdr:col>29</xdr:col>
      <xdr:colOff>0</xdr:colOff>
      <xdr:row>44</xdr:row>
      <xdr:rowOff>228600</xdr:rowOff>
    </xdr:to>
    <xdr:cxnSp macro="">
      <xdr:nvCxnSpPr>
        <xdr:cNvPr id="38" name="Connecteur droit avec flèche 37">
          <a:extLst>
            <a:ext uri="{FF2B5EF4-FFF2-40B4-BE49-F238E27FC236}">
              <a16:creationId xmlns:a16="http://schemas.microsoft.com/office/drawing/2014/main" id="{24D57ABD-2200-42A7-9E00-D517DB2C9A1C}"/>
            </a:ext>
          </a:extLst>
        </xdr:cNvPr>
        <xdr:cNvCxnSpPr/>
      </xdr:nvCxnSpPr>
      <xdr:spPr>
        <a:xfrm>
          <a:off x="13665200" y="14058900"/>
          <a:ext cx="11480800" cy="57150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25400</xdr:colOff>
      <xdr:row>50</xdr:row>
      <xdr:rowOff>304800</xdr:rowOff>
    </xdr:from>
    <xdr:to>
      <xdr:col>29</xdr:col>
      <xdr:colOff>50800</xdr:colOff>
      <xdr:row>52</xdr:row>
      <xdr:rowOff>203200</xdr:rowOff>
    </xdr:to>
    <xdr:cxnSp macro="">
      <xdr:nvCxnSpPr>
        <xdr:cNvPr id="40" name="Connecteur droit avec flèche 39">
          <a:extLst>
            <a:ext uri="{FF2B5EF4-FFF2-40B4-BE49-F238E27FC236}">
              <a16:creationId xmlns:a16="http://schemas.microsoft.com/office/drawing/2014/main" id="{D5643CCD-309C-40D3-95F8-495189D0DC5B}"/>
            </a:ext>
          </a:extLst>
        </xdr:cNvPr>
        <xdr:cNvCxnSpPr/>
      </xdr:nvCxnSpPr>
      <xdr:spPr>
        <a:xfrm>
          <a:off x="13766800" y="16611600"/>
          <a:ext cx="11430000" cy="53340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25400</xdr:colOff>
      <xdr:row>8</xdr:row>
      <xdr:rowOff>25400</xdr:rowOff>
    </xdr:from>
    <xdr:to>
      <xdr:col>28</xdr:col>
      <xdr:colOff>698500</xdr:colOff>
      <xdr:row>11</xdr:row>
      <xdr:rowOff>279400</xdr:rowOff>
    </xdr:to>
    <xdr:cxnSp macro="">
      <xdr:nvCxnSpPr>
        <xdr:cNvPr id="42" name="Connecteur droit avec flèche 41">
          <a:extLst>
            <a:ext uri="{FF2B5EF4-FFF2-40B4-BE49-F238E27FC236}">
              <a16:creationId xmlns:a16="http://schemas.microsoft.com/office/drawing/2014/main" id="{0A2CE3DE-C356-40F8-ADE9-EF279DEE12D3}"/>
            </a:ext>
          </a:extLst>
        </xdr:cNvPr>
        <xdr:cNvCxnSpPr/>
      </xdr:nvCxnSpPr>
      <xdr:spPr>
        <a:xfrm>
          <a:off x="17272000" y="2997200"/>
          <a:ext cx="7835900" cy="12065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0</xdr:rowOff>
    </xdr:from>
    <xdr:to>
      <xdr:col>28</xdr:col>
      <xdr:colOff>673100</xdr:colOff>
      <xdr:row>19</xdr:row>
      <xdr:rowOff>254000</xdr:rowOff>
    </xdr:to>
    <xdr:cxnSp macro="">
      <xdr:nvCxnSpPr>
        <xdr:cNvPr id="45" name="Connecteur droit avec flèche 44">
          <a:extLst>
            <a:ext uri="{FF2B5EF4-FFF2-40B4-BE49-F238E27FC236}">
              <a16:creationId xmlns:a16="http://schemas.microsoft.com/office/drawing/2014/main" id="{DC4B331A-2018-46D3-BB9C-E26EE3D4CB81}"/>
            </a:ext>
          </a:extLst>
        </xdr:cNvPr>
        <xdr:cNvCxnSpPr/>
      </xdr:nvCxnSpPr>
      <xdr:spPr>
        <a:xfrm>
          <a:off x="17246600" y="5511800"/>
          <a:ext cx="7835900" cy="12065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24</xdr:row>
      <xdr:rowOff>0</xdr:rowOff>
    </xdr:from>
    <xdr:to>
      <xdr:col>28</xdr:col>
      <xdr:colOff>673100</xdr:colOff>
      <xdr:row>27</xdr:row>
      <xdr:rowOff>254000</xdr:rowOff>
    </xdr:to>
    <xdr:cxnSp macro="">
      <xdr:nvCxnSpPr>
        <xdr:cNvPr id="46" name="Connecteur droit avec flèche 45">
          <a:extLst>
            <a:ext uri="{FF2B5EF4-FFF2-40B4-BE49-F238E27FC236}">
              <a16:creationId xmlns:a16="http://schemas.microsoft.com/office/drawing/2014/main" id="{DB1FEE77-DDC5-4DD4-A42B-47DF92C48382}"/>
            </a:ext>
          </a:extLst>
        </xdr:cNvPr>
        <xdr:cNvCxnSpPr/>
      </xdr:nvCxnSpPr>
      <xdr:spPr>
        <a:xfrm>
          <a:off x="17246600" y="8051800"/>
          <a:ext cx="7835900" cy="12065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32</xdr:row>
      <xdr:rowOff>0</xdr:rowOff>
    </xdr:from>
    <xdr:to>
      <xdr:col>28</xdr:col>
      <xdr:colOff>673100</xdr:colOff>
      <xdr:row>35</xdr:row>
      <xdr:rowOff>254000</xdr:rowOff>
    </xdr:to>
    <xdr:cxnSp macro="">
      <xdr:nvCxnSpPr>
        <xdr:cNvPr id="47" name="Connecteur droit avec flèche 46">
          <a:extLst>
            <a:ext uri="{FF2B5EF4-FFF2-40B4-BE49-F238E27FC236}">
              <a16:creationId xmlns:a16="http://schemas.microsoft.com/office/drawing/2014/main" id="{0A80C449-EF60-487C-9C5C-3C60CC7D01E0}"/>
            </a:ext>
          </a:extLst>
        </xdr:cNvPr>
        <xdr:cNvCxnSpPr/>
      </xdr:nvCxnSpPr>
      <xdr:spPr>
        <a:xfrm>
          <a:off x="17246600" y="10591800"/>
          <a:ext cx="7835900" cy="12065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28</xdr:col>
      <xdr:colOff>673100</xdr:colOff>
      <xdr:row>43</xdr:row>
      <xdr:rowOff>254000</xdr:rowOff>
    </xdr:to>
    <xdr:cxnSp macro="">
      <xdr:nvCxnSpPr>
        <xdr:cNvPr id="48" name="Connecteur droit avec flèche 47">
          <a:extLst>
            <a:ext uri="{FF2B5EF4-FFF2-40B4-BE49-F238E27FC236}">
              <a16:creationId xmlns:a16="http://schemas.microsoft.com/office/drawing/2014/main" id="{E15059CC-8C79-47B4-8090-B2C7BA541B63}"/>
            </a:ext>
          </a:extLst>
        </xdr:cNvPr>
        <xdr:cNvCxnSpPr/>
      </xdr:nvCxnSpPr>
      <xdr:spPr>
        <a:xfrm>
          <a:off x="17246600" y="13131800"/>
          <a:ext cx="7835900" cy="12065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48</xdr:row>
      <xdr:rowOff>0</xdr:rowOff>
    </xdr:from>
    <xdr:to>
      <xdr:col>28</xdr:col>
      <xdr:colOff>673100</xdr:colOff>
      <xdr:row>51</xdr:row>
      <xdr:rowOff>254000</xdr:rowOff>
    </xdr:to>
    <xdr:cxnSp macro="">
      <xdr:nvCxnSpPr>
        <xdr:cNvPr id="49" name="Connecteur droit avec flèche 48">
          <a:extLst>
            <a:ext uri="{FF2B5EF4-FFF2-40B4-BE49-F238E27FC236}">
              <a16:creationId xmlns:a16="http://schemas.microsoft.com/office/drawing/2014/main" id="{DECD9AD8-822C-4E29-9934-D8604BFDD2F3}"/>
            </a:ext>
          </a:extLst>
        </xdr:cNvPr>
        <xdr:cNvCxnSpPr/>
      </xdr:nvCxnSpPr>
      <xdr:spPr>
        <a:xfrm>
          <a:off x="17246600" y="15671800"/>
          <a:ext cx="7835900" cy="12065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609600</xdr:colOff>
      <xdr:row>7</xdr:row>
      <xdr:rowOff>304800</xdr:rowOff>
    </xdr:from>
    <xdr:to>
      <xdr:col>32</xdr:col>
      <xdr:colOff>1257300</xdr:colOff>
      <xdr:row>9</xdr:row>
      <xdr:rowOff>254000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AAFDE29C-E444-4892-9785-96936C7C6D61}"/>
            </a:ext>
          </a:extLst>
        </xdr:cNvPr>
        <xdr:cNvCxnSpPr/>
      </xdr:nvCxnSpPr>
      <xdr:spPr>
        <a:xfrm>
          <a:off x="28778200" y="2959100"/>
          <a:ext cx="1282700" cy="58420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12700</xdr:colOff>
      <xdr:row>10</xdr:row>
      <xdr:rowOff>165100</xdr:rowOff>
    </xdr:from>
    <xdr:to>
      <xdr:col>33</xdr:col>
      <xdr:colOff>0</xdr:colOff>
      <xdr:row>15</xdr:row>
      <xdr:rowOff>292100</xdr:rowOff>
    </xdr:to>
    <xdr:cxnSp macro="">
      <xdr:nvCxnSpPr>
        <xdr:cNvPr id="21" name="Connecteur droit avec flèche 20">
          <a:extLst>
            <a:ext uri="{FF2B5EF4-FFF2-40B4-BE49-F238E27FC236}">
              <a16:creationId xmlns:a16="http://schemas.microsoft.com/office/drawing/2014/main" id="{0739C9BD-FC23-4FD1-A469-874D53ED56E3}"/>
            </a:ext>
          </a:extLst>
        </xdr:cNvPr>
        <xdr:cNvCxnSpPr/>
      </xdr:nvCxnSpPr>
      <xdr:spPr>
        <a:xfrm flipV="1">
          <a:off x="28816300" y="3771900"/>
          <a:ext cx="876300" cy="171450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596900</xdr:colOff>
      <xdr:row>12</xdr:row>
      <xdr:rowOff>12700</xdr:rowOff>
    </xdr:from>
    <xdr:to>
      <xdr:col>33</xdr:col>
      <xdr:colOff>12700</xdr:colOff>
      <xdr:row>17</xdr:row>
      <xdr:rowOff>203200</xdr:rowOff>
    </xdr:to>
    <xdr:cxnSp macro="">
      <xdr:nvCxnSpPr>
        <xdr:cNvPr id="34" name="Connecteur droit avec flèche 33">
          <a:extLst>
            <a:ext uri="{FF2B5EF4-FFF2-40B4-BE49-F238E27FC236}">
              <a16:creationId xmlns:a16="http://schemas.microsoft.com/office/drawing/2014/main" id="{72197822-0151-4D83-BB71-D53A9BBC54ED}"/>
            </a:ext>
          </a:extLst>
        </xdr:cNvPr>
        <xdr:cNvCxnSpPr/>
      </xdr:nvCxnSpPr>
      <xdr:spPr>
        <a:xfrm>
          <a:off x="28765500" y="4254500"/>
          <a:ext cx="1320800" cy="177800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38100</xdr:colOff>
      <xdr:row>18</xdr:row>
      <xdr:rowOff>127000</xdr:rowOff>
    </xdr:from>
    <xdr:to>
      <xdr:col>33</xdr:col>
      <xdr:colOff>12700</xdr:colOff>
      <xdr:row>19</xdr:row>
      <xdr:rowOff>266700</xdr:rowOff>
    </xdr:to>
    <xdr:cxnSp macro="">
      <xdr:nvCxnSpPr>
        <xdr:cNvPr id="44" name="Connecteur droit avec flèche 43">
          <a:extLst>
            <a:ext uri="{FF2B5EF4-FFF2-40B4-BE49-F238E27FC236}">
              <a16:creationId xmlns:a16="http://schemas.microsoft.com/office/drawing/2014/main" id="{FA75144D-3117-4D3B-B071-6D4C496D4E59}"/>
            </a:ext>
          </a:extLst>
        </xdr:cNvPr>
        <xdr:cNvCxnSpPr/>
      </xdr:nvCxnSpPr>
      <xdr:spPr>
        <a:xfrm flipV="1">
          <a:off x="28841700" y="6273800"/>
          <a:ext cx="1244600" cy="45720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50800</xdr:colOff>
      <xdr:row>24</xdr:row>
      <xdr:rowOff>25400</xdr:rowOff>
    </xdr:from>
    <xdr:to>
      <xdr:col>33</xdr:col>
      <xdr:colOff>38100</xdr:colOff>
      <xdr:row>25</xdr:row>
      <xdr:rowOff>254000</xdr:rowOff>
    </xdr:to>
    <xdr:cxnSp macro="">
      <xdr:nvCxnSpPr>
        <xdr:cNvPr id="56" name="Connecteur droit avec flèche 55">
          <a:extLst>
            <a:ext uri="{FF2B5EF4-FFF2-40B4-BE49-F238E27FC236}">
              <a16:creationId xmlns:a16="http://schemas.microsoft.com/office/drawing/2014/main" id="{CD759382-32E1-4CCE-AB8F-E719F7A2DB6D}"/>
            </a:ext>
          </a:extLst>
        </xdr:cNvPr>
        <xdr:cNvCxnSpPr/>
      </xdr:nvCxnSpPr>
      <xdr:spPr>
        <a:xfrm>
          <a:off x="28854400" y="8077200"/>
          <a:ext cx="1257300" cy="54610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622300</xdr:colOff>
      <xdr:row>26</xdr:row>
      <xdr:rowOff>152400</xdr:rowOff>
    </xdr:from>
    <xdr:to>
      <xdr:col>32</xdr:col>
      <xdr:colOff>1244600</xdr:colOff>
      <xdr:row>31</xdr:row>
      <xdr:rowOff>279400</xdr:rowOff>
    </xdr:to>
    <xdr:cxnSp macro="">
      <xdr:nvCxnSpPr>
        <xdr:cNvPr id="57" name="Connecteur droit avec flèche 56">
          <a:extLst>
            <a:ext uri="{FF2B5EF4-FFF2-40B4-BE49-F238E27FC236}">
              <a16:creationId xmlns:a16="http://schemas.microsoft.com/office/drawing/2014/main" id="{F09F02AF-FA66-48EB-9273-6F3BE03D89AE}"/>
            </a:ext>
          </a:extLst>
        </xdr:cNvPr>
        <xdr:cNvCxnSpPr/>
      </xdr:nvCxnSpPr>
      <xdr:spPr>
        <a:xfrm flipV="1">
          <a:off x="28790900" y="8839200"/>
          <a:ext cx="1257300" cy="171450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609600</xdr:colOff>
      <xdr:row>28</xdr:row>
      <xdr:rowOff>0</xdr:rowOff>
    </xdr:from>
    <xdr:to>
      <xdr:col>33</xdr:col>
      <xdr:colOff>25400</xdr:colOff>
      <xdr:row>33</xdr:row>
      <xdr:rowOff>190500</xdr:rowOff>
    </xdr:to>
    <xdr:cxnSp macro="">
      <xdr:nvCxnSpPr>
        <xdr:cNvPr id="60" name="Connecteur droit avec flèche 59">
          <a:extLst>
            <a:ext uri="{FF2B5EF4-FFF2-40B4-BE49-F238E27FC236}">
              <a16:creationId xmlns:a16="http://schemas.microsoft.com/office/drawing/2014/main" id="{43EC4ADD-4609-4240-90BD-B8C44CAD4495}"/>
            </a:ext>
          </a:extLst>
        </xdr:cNvPr>
        <xdr:cNvCxnSpPr/>
      </xdr:nvCxnSpPr>
      <xdr:spPr>
        <a:xfrm>
          <a:off x="28778200" y="9321800"/>
          <a:ext cx="1320800" cy="177800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38100</xdr:colOff>
      <xdr:row>34</xdr:row>
      <xdr:rowOff>139700</xdr:rowOff>
    </xdr:from>
    <xdr:to>
      <xdr:col>33</xdr:col>
      <xdr:colOff>12700</xdr:colOff>
      <xdr:row>35</xdr:row>
      <xdr:rowOff>279400</xdr:rowOff>
    </xdr:to>
    <xdr:cxnSp macro="">
      <xdr:nvCxnSpPr>
        <xdr:cNvPr id="61" name="Connecteur droit avec flèche 60">
          <a:extLst>
            <a:ext uri="{FF2B5EF4-FFF2-40B4-BE49-F238E27FC236}">
              <a16:creationId xmlns:a16="http://schemas.microsoft.com/office/drawing/2014/main" id="{108B9D57-E18D-4906-9FAD-0BFF6EAF8F0F}"/>
            </a:ext>
          </a:extLst>
        </xdr:cNvPr>
        <xdr:cNvCxnSpPr/>
      </xdr:nvCxnSpPr>
      <xdr:spPr>
        <a:xfrm flipV="1">
          <a:off x="28841700" y="11366500"/>
          <a:ext cx="1244600" cy="45720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584200</xdr:colOff>
      <xdr:row>50</xdr:row>
      <xdr:rowOff>101600</xdr:rowOff>
    </xdr:from>
    <xdr:to>
      <xdr:col>33</xdr:col>
      <xdr:colOff>0</xdr:colOff>
      <xdr:row>52</xdr:row>
      <xdr:rowOff>12700</xdr:rowOff>
    </xdr:to>
    <xdr:cxnSp macro="">
      <xdr:nvCxnSpPr>
        <xdr:cNvPr id="62" name="Connecteur droit avec flèche 61">
          <a:extLst>
            <a:ext uri="{FF2B5EF4-FFF2-40B4-BE49-F238E27FC236}">
              <a16:creationId xmlns:a16="http://schemas.microsoft.com/office/drawing/2014/main" id="{533214FF-DDA9-4AE5-A6DC-5B183E5CC6A5}"/>
            </a:ext>
          </a:extLst>
        </xdr:cNvPr>
        <xdr:cNvCxnSpPr/>
      </xdr:nvCxnSpPr>
      <xdr:spPr>
        <a:xfrm flipV="1">
          <a:off x="28752800" y="16408400"/>
          <a:ext cx="1320800" cy="54610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38100</xdr:colOff>
      <xdr:row>40</xdr:row>
      <xdr:rowOff>12700</xdr:rowOff>
    </xdr:from>
    <xdr:to>
      <xdr:col>33</xdr:col>
      <xdr:colOff>25400</xdr:colOff>
      <xdr:row>41</xdr:row>
      <xdr:rowOff>190500</xdr:rowOff>
    </xdr:to>
    <xdr:cxnSp macro="">
      <xdr:nvCxnSpPr>
        <xdr:cNvPr id="63" name="Connecteur droit avec flèche 62">
          <a:extLst>
            <a:ext uri="{FF2B5EF4-FFF2-40B4-BE49-F238E27FC236}">
              <a16:creationId xmlns:a16="http://schemas.microsoft.com/office/drawing/2014/main" id="{2580FF9E-C29C-4738-87CD-FDBDD393C59A}"/>
            </a:ext>
          </a:extLst>
        </xdr:cNvPr>
        <xdr:cNvCxnSpPr/>
      </xdr:nvCxnSpPr>
      <xdr:spPr>
        <a:xfrm>
          <a:off x="28841700" y="13144500"/>
          <a:ext cx="1257300" cy="49530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596900</xdr:colOff>
      <xdr:row>42</xdr:row>
      <xdr:rowOff>139700</xdr:rowOff>
    </xdr:from>
    <xdr:to>
      <xdr:col>32</xdr:col>
      <xdr:colOff>1231900</xdr:colOff>
      <xdr:row>48</xdr:row>
      <xdr:rowOff>0</xdr:rowOff>
    </xdr:to>
    <xdr:cxnSp macro="">
      <xdr:nvCxnSpPr>
        <xdr:cNvPr id="64" name="Connecteur droit avec flèche 63">
          <a:extLst>
            <a:ext uri="{FF2B5EF4-FFF2-40B4-BE49-F238E27FC236}">
              <a16:creationId xmlns:a16="http://schemas.microsoft.com/office/drawing/2014/main" id="{E6744EB2-CAC5-491A-90FD-F463B8446943}"/>
            </a:ext>
          </a:extLst>
        </xdr:cNvPr>
        <xdr:cNvCxnSpPr/>
      </xdr:nvCxnSpPr>
      <xdr:spPr>
        <a:xfrm flipV="1">
          <a:off x="28765500" y="13906500"/>
          <a:ext cx="1270000" cy="176530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609600</xdr:colOff>
      <xdr:row>44</xdr:row>
      <xdr:rowOff>38100</xdr:rowOff>
    </xdr:from>
    <xdr:to>
      <xdr:col>33</xdr:col>
      <xdr:colOff>25400</xdr:colOff>
      <xdr:row>49</xdr:row>
      <xdr:rowOff>241300</xdr:rowOff>
    </xdr:to>
    <xdr:cxnSp macro="">
      <xdr:nvCxnSpPr>
        <xdr:cNvPr id="65" name="Connecteur droit avec flèche 64">
          <a:extLst>
            <a:ext uri="{FF2B5EF4-FFF2-40B4-BE49-F238E27FC236}">
              <a16:creationId xmlns:a16="http://schemas.microsoft.com/office/drawing/2014/main" id="{CF730BB1-AA5A-44F8-8012-F76D01F72A25}"/>
            </a:ext>
          </a:extLst>
        </xdr:cNvPr>
        <xdr:cNvCxnSpPr/>
      </xdr:nvCxnSpPr>
      <xdr:spPr>
        <a:xfrm>
          <a:off x="28778200" y="14439900"/>
          <a:ext cx="1320800" cy="179070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Q76"/>
  <sheetViews>
    <sheetView tabSelected="1" zoomScale="60" zoomScaleNormal="60" workbookViewId="0">
      <selection activeCell="C15" sqref="C15:C26"/>
    </sheetView>
  </sheetViews>
  <sheetFormatPr baseColWidth="10" defaultColWidth="11.44140625" defaultRowHeight="15.6" x14ac:dyDescent="0.25"/>
  <cols>
    <col min="1" max="1" width="6.5546875" style="30" customWidth="1"/>
    <col min="2" max="2" width="30" style="30" customWidth="1"/>
    <col min="3" max="3" width="25.5546875" style="30" customWidth="1"/>
    <col min="4" max="4" width="17.44140625" style="30" customWidth="1"/>
    <col min="5" max="5" width="5.21875" style="30" customWidth="1"/>
    <col min="6" max="6" width="6.44140625" style="31" customWidth="1"/>
    <col min="7" max="7" width="8.5546875" style="30" customWidth="1"/>
    <col min="8" max="8" width="7.21875" style="30" customWidth="1"/>
    <col min="9" max="9" width="6.77734375" style="30" customWidth="1"/>
    <col min="10" max="10" width="27.21875" style="30" customWidth="1"/>
    <col min="11" max="11" width="8.21875" style="30" customWidth="1"/>
    <col min="12" max="12" width="3.44140625" style="30" customWidth="1"/>
    <col min="13" max="13" width="9.21875" style="30" customWidth="1"/>
    <col min="14" max="14" width="1.77734375" style="30" customWidth="1"/>
    <col min="15" max="15" width="27.21875" style="30" customWidth="1"/>
    <col min="16" max="16" width="9.21875" style="30" customWidth="1"/>
    <col min="17" max="17" width="4.77734375" style="30" customWidth="1"/>
    <col min="18" max="18" width="8.21875" style="30" customWidth="1"/>
    <col min="19" max="19" width="1.44140625" style="30" customWidth="1"/>
    <col min="20" max="20" width="27.21875" style="30" customWidth="1"/>
    <col min="21" max="21" width="9.44140625" style="30" customWidth="1"/>
    <col min="22" max="22" width="18.21875" style="30" customWidth="1"/>
    <col min="23" max="23" width="10.21875" style="30" customWidth="1"/>
    <col min="24" max="24" width="18.21875" style="30" customWidth="1"/>
    <col min="25" max="25" width="29.44140625" style="30" customWidth="1"/>
    <col min="26" max="28" width="9.44140625" style="30" customWidth="1"/>
    <col min="29" max="29" width="10.77734375" style="30" customWidth="1"/>
    <col min="30" max="30" width="7.44140625" style="30" customWidth="1"/>
    <col min="31" max="31" width="36.77734375" style="30" customWidth="1"/>
    <col min="32" max="32" width="9.21875" style="30" customWidth="1"/>
    <col min="33" max="33" width="18.5546875" customWidth="1"/>
    <col min="34" max="34" width="9.77734375" style="30" customWidth="1"/>
    <col min="35" max="35" width="29.44140625" style="30" customWidth="1"/>
    <col min="36" max="36" width="9.21875" style="30" customWidth="1"/>
    <col min="37" max="37" width="11.77734375" style="30" customWidth="1"/>
    <col min="38" max="38" width="5.77734375" customWidth="1"/>
    <col min="39" max="39" width="6.44140625" style="30" customWidth="1"/>
    <col min="40" max="40" width="33" style="30" customWidth="1"/>
    <col min="41" max="41" width="41.21875" style="30" customWidth="1"/>
    <col min="42" max="42" width="23.77734375" style="30" customWidth="1"/>
    <col min="43" max="43" width="23.21875" style="30" customWidth="1"/>
    <col min="44" max="44" width="25.21875" style="30" customWidth="1"/>
    <col min="45" max="45" width="5.77734375" style="30" customWidth="1"/>
    <col min="46" max="16384" width="11.44140625" style="30"/>
  </cols>
  <sheetData>
    <row r="1" spans="1:42" s="89" customFormat="1" ht="51" customHeight="1" thickBot="1" x14ac:dyDescent="0.45">
      <c r="B1" s="158" t="s">
        <v>23</v>
      </c>
      <c r="C1" s="158"/>
      <c r="D1" s="170" t="s">
        <v>37</v>
      </c>
      <c r="E1" s="171"/>
      <c r="F1" s="171"/>
      <c r="G1" s="171"/>
      <c r="H1" s="172"/>
      <c r="I1"/>
      <c r="J1" s="90" t="s">
        <v>21</v>
      </c>
      <c r="K1" s="167" t="s">
        <v>29</v>
      </c>
      <c r="L1" s="168"/>
      <c r="M1" s="168"/>
      <c r="N1" s="168"/>
      <c r="O1" s="169"/>
      <c r="P1" s="91"/>
      <c r="Q1" s="158" t="s">
        <v>22</v>
      </c>
      <c r="R1" s="158"/>
      <c r="S1" s="91"/>
      <c r="T1" s="160"/>
      <c r="U1" s="161"/>
      <c r="V1" s="162"/>
      <c r="W1"/>
      <c r="X1"/>
      <c r="Y1"/>
      <c r="Z1"/>
      <c r="AA1"/>
      <c r="AB1"/>
      <c r="AC1" s="158" t="s">
        <v>24</v>
      </c>
      <c r="AD1" s="159"/>
      <c r="AE1" s="149"/>
      <c r="AF1" s="150"/>
      <c r="AG1"/>
      <c r="AK1" s="92"/>
    </row>
    <row r="2" spans="1:42" s="22" customFormat="1" ht="31.5" customHeight="1" thickBot="1" x14ac:dyDescent="0.3">
      <c r="F2" s="55"/>
      <c r="P2" s="23"/>
      <c r="AG2"/>
      <c r="AL2"/>
    </row>
    <row r="3" spans="1:42" ht="28.5" customHeight="1" thickBot="1" x14ac:dyDescent="0.3">
      <c r="B3" s="165" t="s">
        <v>41</v>
      </c>
      <c r="C3" s="166"/>
    </row>
    <row r="4" spans="1:42" s="87" customFormat="1" ht="25.5" customHeight="1" thickBot="1" x14ac:dyDescent="0.4">
      <c r="F4" s="94"/>
      <c r="H4" s="151" t="s">
        <v>0</v>
      </c>
      <c r="I4" s="152"/>
      <c r="J4" s="152"/>
      <c r="K4" s="153"/>
      <c r="M4" s="151" t="s">
        <v>1</v>
      </c>
      <c r="N4" s="152"/>
      <c r="O4" s="152"/>
      <c r="P4" s="153"/>
      <c r="R4" s="154" t="s">
        <v>2</v>
      </c>
      <c r="S4" s="155"/>
      <c r="T4" s="155"/>
      <c r="U4" s="156"/>
      <c r="V4"/>
      <c r="W4" s="157" t="s">
        <v>40</v>
      </c>
      <c r="X4" s="157"/>
      <c r="Y4" s="157"/>
      <c r="Z4" s="157"/>
      <c r="AA4"/>
      <c r="AB4"/>
      <c r="AE4" s="137" t="s">
        <v>42</v>
      </c>
      <c r="AF4" s="139"/>
      <c r="AG4"/>
      <c r="AH4" s="137" t="s">
        <v>44</v>
      </c>
      <c r="AI4" s="138"/>
      <c r="AJ4" s="139"/>
      <c r="AK4" s="88"/>
      <c r="AN4" s="163" t="s">
        <v>43</v>
      </c>
      <c r="AO4" s="164"/>
    </row>
    <row r="5" spans="1:42" ht="12" customHeight="1" thickBot="1" x14ac:dyDescent="0.3">
      <c r="H5" s="31"/>
      <c r="I5" s="31"/>
      <c r="J5" s="31"/>
      <c r="K5" s="31"/>
      <c r="M5" s="31"/>
      <c r="N5" s="31"/>
      <c r="O5" s="31"/>
      <c r="P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42" ht="37.5" customHeight="1" thickBot="1" x14ac:dyDescent="0.3">
      <c r="A6" s="101"/>
      <c r="B6" s="102" t="s">
        <v>19</v>
      </c>
      <c r="C6" s="103" t="s">
        <v>20</v>
      </c>
      <c r="D6" s="95" t="s">
        <v>38</v>
      </c>
      <c r="F6" s="30"/>
      <c r="G6" s="30" t="s">
        <v>3</v>
      </c>
      <c r="H6" s="30" t="s">
        <v>4</v>
      </c>
      <c r="J6" s="96" t="s">
        <v>5</v>
      </c>
      <c r="K6" s="32" t="s">
        <v>6</v>
      </c>
      <c r="M6" s="30" t="s">
        <v>4</v>
      </c>
      <c r="O6" s="32" t="s">
        <v>5</v>
      </c>
      <c r="P6" s="32" t="s">
        <v>6</v>
      </c>
      <c r="R6" s="30" t="s">
        <v>4</v>
      </c>
      <c r="T6" s="32" t="s">
        <v>5</v>
      </c>
      <c r="U6" s="32" t="s">
        <v>6</v>
      </c>
      <c r="V6" s="32"/>
      <c r="W6" s="30" t="s">
        <v>28</v>
      </c>
      <c r="Y6" s="32" t="s">
        <v>5</v>
      </c>
      <c r="Z6" s="32" t="s">
        <v>6</v>
      </c>
      <c r="AA6" s="32"/>
      <c r="AB6" s="32"/>
      <c r="AD6" s="30" t="s">
        <v>28</v>
      </c>
      <c r="AE6" s="32" t="s">
        <v>5</v>
      </c>
      <c r="AF6" s="32" t="s">
        <v>6</v>
      </c>
      <c r="AK6" s="93"/>
      <c r="AL6" s="30"/>
    </row>
    <row r="7" spans="1:42" ht="25.05" customHeight="1" thickBot="1" x14ac:dyDescent="0.35">
      <c r="A7" s="1">
        <v>1</v>
      </c>
      <c r="B7" s="132" t="s">
        <v>45</v>
      </c>
      <c r="C7" s="133" t="s">
        <v>78</v>
      </c>
      <c r="D7" s="9">
        <v>9</v>
      </c>
      <c r="F7" s="31">
        <v>1</v>
      </c>
      <c r="G7" s="148">
        <v>1</v>
      </c>
      <c r="H7" s="148">
        <v>1</v>
      </c>
      <c r="I7" s="82" t="s">
        <v>30</v>
      </c>
      <c r="J7" s="97" t="str">
        <f>IF(ISNA(MATCH(F7,$D$7:$D$68,0)),"",INDEX(B$7:$B$68,MATCH(F7,$D$7:$D$68,0)))</f>
        <v>BOURCIER Didier</v>
      </c>
      <c r="K7" s="6"/>
      <c r="L7" s="55"/>
      <c r="M7" s="148">
        <v>17</v>
      </c>
      <c r="N7" s="56"/>
      <c r="O7" s="15" t="str">
        <f>IF(K7=K8,"Gagnant",IF(K7&gt;K8,J7,J8))</f>
        <v>Gagnant</v>
      </c>
      <c r="P7" s="6"/>
      <c r="Q7" s="57"/>
      <c r="R7" s="58"/>
      <c r="S7" s="58"/>
      <c r="T7" s="59"/>
      <c r="U7" s="60"/>
      <c r="V7" s="60"/>
      <c r="W7" s="60"/>
      <c r="X7" s="60"/>
      <c r="Y7" s="60"/>
      <c r="Z7" s="60"/>
      <c r="AA7" s="60"/>
      <c r="AB7" s="60"/>
      <c r="AD7" s="24"/>
      <c r="AE7" s="24"/>
      <c r="AF7" s="24"/>
      <c r="AH7" s="24"/>
      <c r="AI7" s="24"/>
      <c r="AJ7" s="24"/>
      <c r="AK7"/>
      <c r="AL7" s="30"/>
      <c r="AM7" s="121"/>
      <c r="AN7" s="122" t="s">
        <v>5</v>
      </c>
      <c r="AO7" s="120" t="s">
        <v>20</v>
      </c>
    </row>
    <row r="8" spans="1:42" ht="25.05" customHeight="1" thickBot="1" x14ac:dyDescent="0.35">
      <c r="A8" s="2">
        <v>2</v>
      </c>
      <c r="B8" s="132" t="s">
        <v>46</v>
      </c>
      <c r="C8" s="133" t="s">
        <v>79</v>
      </c>
      <c r="D8" s="10">
        <v>2</v>
      </c>
      <c r="F8" s="31">
        <v>2</v>
      </c>
      <c r="G8" s="141"/>
      <c r="H8" s="147"/>
      <c r="I8" s="83" t="s">
        <v>31</v>
      </c>
      <c r="J8" s="85" t="str">
        <f>IF(ISNA(MATCH(F8,$D$7:$D$68,0)),"",INDEX($B$7:$B$68,MATCH(F8,$D$7:$D$68,0)))</f>
        <v>MONNERON Nicolas</v>
      </c>
      <c r="K8" s="5"/>
      <c r="L8" s="55"/>
      <c r="M8" s="147"/>
      <c r="N8" s="61"/>
      <c r="O8" s="14" t="str">
        <f>IF(K9=K10,"Gagnant",IF(K9&gt;K10,J9,J10))</f>
        <v>Gagnant</v>
      </c>
      <c r="P8" s="5"/>
      <c r="Q8" s="57"/>
      <c r="R8" s="148">
        <v>16</v>
      </c>
      <c r="S8" s="78"/>
      <c r="T8" s="111" t="str">
        <f>IF(P7=P8,"",IF(P7&lt;P8,O7,O8))</f>
        <v/>
      </c>
      <c r="U8" s="6"/>
      <c r="W8" s="135">
        <v>3</v>
      </c>
      <c r="X8" s="38" t="s">
        <v>12</v>
      </c>
      <c r="Y8" s="25" t="str">
        <f>IF(P7=P8,"1er poule 1",IF(P7&gt;P8,O7,O8))</f>
        <v>1er poule 1</v>
      </c>
      <c r="Z8" s="4"/>
      <c r="AD8" s="135">
        <v>15</v>
      </c>
      <c r="AE8" s="113" t="str">
        <f>IF(Z8=Z9,"",IF(Z8&gt;Z9,Y8,Y9))</f>
        <v/>
      </c>
      <c r="AF8" s="4"/>
      <c r="AH8" s="30" t="s">
        <v>28</v>
      </c>
      <c r="AI8" s="32" t="s">
        <v>5</v>
      </c>
      <c r="AJ8" s="32" t="s">
        <v>6</v>
      </c>
      <c r="AK8"/>
      <c r="AL8" s="24"/>
      <c r="AO8"/>
      <c r="AP8"/>
    </row>
    <row r="9" spans="1:42" ht="25.05" customHeight="1" thickBot="1" x14ac:dyDescent="0.35">
      <c r="A9" s="2">
        <v>3</v>
      </c>
      <c r="B9" s="132" t="s">
        <v>47</v>
      </c>
      <c r="C9" s="133" t="s">
        <v>79</v>
      </c>
      <c r="D9" s="10">
        <v>47</v>
      </c>
      <c r="F9" s="31">
        <v>3</v>
      </c>
      <c r="G9" s="141"/>
      <c r="H9" s="148">
        <v>2</v>
      </c>
      <c r="I9" s="82" t="s">
        <v>32</v>
      </c>
      <c r="J9" s="98" t="str">
        <f>IF(ISNA(MATCH(F9,$D$7:$D$68,0)),"",INDEX(B$7:$B$68,MATCH(F9,$D$7:$D$68,0)))</f>
        <v>REYNAUD Gilbert</v>
      </c>
      <c r="K9" s="6"/>
      <c r="L9" s="55"/>
      <c r="M9" s="148">
        <v>18</v>
      </c>
      <c r="N9" s="76"/>
      <c r="O9" s="15" t="str">
        <f>IF(K7=K8,"Perdant",IF(K7&lt;K8,J7,J8))</f>
        <v>Perdant</v>
      </c>
      <c r="P9" s="6"/>
      <c r="Q9" s="57"/>
      <c r="R9" s="147"/>
      <c r="S9" s="79"/>
      <c r="T9" s="18" t="str">
        <f>IF(P9=P10,"",IF(P9&gt;P10,O9,O10))</f>
        <v/>
      </c>
      <c r="U9" s="8"/>
      <c r="W9" s="136"/>
      <c r="X9" s="39" t="s">
        <v>15</v>
      </c>
      <c r="Y9" s="26" t="str">
        <f>IF(U12=U13,"2ème poule 2",IF(U12&gt;U13,T12,T13))</f>
        <v>2ème poule 2</v>
      </c>
      <c r="Z9" s="11"/>
      <c r="AD9" s="136"/>
      <c r="AE9" s="114" t="str">
        <f>IF(P55=P56,"",IF(P55&gt;P56,O55,O56))</f>
        <v/>
      </c>
      <c r="AF9" s="11"/>
      <c r="AI9" s="24"/>
      <c r="AJ9" s="24"/>
      <c r="AK9"/>
      <c r="AL9" s="24"/>
      <c r="AM9" s="129">
        <v>1</v>
      </c>
      <c r="AN9" s="126" t="str">
        <f>IF(AJ10=AJ11,"Résultat",IF(AJ10&gt;AJ11,AI10,AI11))</f>
        <v>Résultat</v>
      </c>
      <c r="AO9" s="123"/>
      <c r="AP9"/>
    </row>
    <row r="10" spans="1:42" ht="25.05" customHeight="1" thickBot="1" x14ac:dyDescent="0.35">
      <c r="A10" s="2">
        <v>4</v>
      </c>
      <c r="B10" s="132" t="s">
        <v>48</v>
      </c>
      <c r="C10" s="133" t="s">
        <v>79</v>
      </c>
      <c r="D10" s="10">
        <v>21</v>
      </c>
      <c r="F10" s="31">
        <v>4</v>
      </c>
      <c r="G10" s="142"/>
      <c r="H10" s="142"/>
      <c r="I10" s="84" t="s">
        <v>33</v>
      </c>
      <c r="J10" s="86" t="str">
        <f>IF(ISNA(MATCH(F10,$D$7:$D$68,0)),"",INDEX($B$7:$B$68,MATCH(F10,$D$7:$D$68,0)))</f>
        <v>BOFFARUL Sebastien</v>
      </c>
      <c r="K10" s="7"/>
      <c r="L10" s="62"/>
      <c r="M10" s="142"/>
      <c r="N10" s="77"/>
      <c r="O10" s="16" t="str">
        <f>IF(K9=K10,"Perdant",IF(K9&lt;K10,J9,J10))</f>
        <v>Perdant</v>
      </c>
      <c r="P10" s="7"/>
      <c r="Q10" s="62"/>
      <c r="R10" s="63"/>
      <c r="S10" s="63"/>
      <c r="T10" s="19"/>
      <c r="U10" s="64"/>
      <c r="V10" s="106"/>
      <c r="W10" s="106"/>
      <c r="X10" s="106"/>
      <c r="Y10" s="106"/>
      <c r="Z10" s="106"/>
      <c r="AA10" s="106"/>
      <c r="AB10" s="106"/>
      <c r="AD10" s="48"/>
      <c r="AE10" s="48"/>
      <c r="AF10" s="48"/>
      <c r="AH10" s="135">
        <v>16</v>
      </c>
      <c r="AI10" s="27" t="str">
        <f>IF(AF8=AF9,"résultat",IF(AF8&gt;AF9,AE8,AE9))</f>
        <v>résultat</v>
      </c>
      <c r="AJ10" s="4"/>
      <c r="AK10"/>
      <c r="AL10" s="24"/>
      <c r="AM10" s="130">
        <v>2</v>
      </c>
      <c r="AN10" s="127" t="str">
        <f>IF(AJ18=AJ19,"résultat",IF(AJ18&gt;AJ19,AI18,AI19))</f>
        <v>résultat</v>
      </c>
      <c r="AO10" s="124"/>
      <c r="AP10"/>
    </row>
    <row r="11" spans="1:42" ht="25.05" customHeight="1" thickTop="1" thickBot="1" x14ac:dyDescent="0.35">
      <c r="A11" s="2">
        <v>5</v>
      </c>
      <c r="B11" s="132" t="s">
        <v>49</v>
      </c>
      <c r="C11" s="133" t="s">
        <v>79</v>
      </c>
      <c r="D11" s="10">
        <v>44</v>
      </c>
      <c r="F11" s="31">
        <v>5</v>
      </c>
      <c r="G11" s="140">
        <v>2</v>
      </c>
      <c r="H11" s="140">
        <v>3</v>
      </c>
      <c r="I11" s="82" t="s">
        <v>30</v>
      </c>
      <c r="J11" s="134" t="str">
        <f>IF(ISNA(MATCH(F11,$D$7:$D$68,0)),"",INDEX(B$7:$B$68,MATCH(F11,$D$7:$D$68,0)))</f>
        <v>RIFFARD Denis</v>
      </c>
      <c r="K11" s="6"/>
      <c r="L11" s="65"/>
      <c r="M11" s="140">
        <v>19</v>
      </c>
      <c r="N11" s="66"/>
      <c r="O11" s="112" t="str">
        <f>IF(K11=K12,"Gagnant",IF(K11&gt;K12,J11,J12))</f>
        <v>Gagnant</v>
      </c>
      <c r="P11" s="6"/>
      <c r="Q11" s="65"/>
      <c r="R11" s="67"/>
      <c r="S11" s="67"/>
      <c r="T11" s="20"/>
      <c r="U11" s="68"/>
      <c r="V11" s="107"/>
      <c r="W11" s="107"/>
      <c r="X11" s="107"/>
      <c r="Y11" s="107"/>
      <c r="Z11" s="107"/>
      <c r="AA11" s="107"/>
      <c r="AB11" s="107"/>
      <c r="AD11" s="48"/>
      <c r="AE11" s="48"/>
      <c r="AF11" s="48"/>
      <c r="AH11" s="136"/>
      <c r="AI11" s="28" t="str">
        <f>IF(AF16=AF17,"résultat",IF(AF16&gt;AF17,AE16,AE17))</f>
        <v>résultat</v>
      </c>
      <c r="AJ11" s="11"/>
      <c r="AK11"/>
      <c r="AL11" s="24"/>
      <c r="AM11" s="130">
        <v>3</v>
      </c>
      <c r="AN11" s="127" t="str">
        <f>IF(AJ26=AJ27,"résultat",IF(AJ26&gt;AJ27,AI26,AI27))</f>
        <v>résultat</v>
      </c>
      <c r="AO11" s="124"/>
      <c r="AP11"/>
    </row>
    <row r="12" spans="1:42" ht="25.05" customHeight="1" thickBot="1" x14ac:dyDescent="0.35">
      <c r="A12" s="2">
        <v>6</v>
      </c>
      <c r="B12" s="132" t="s">
        <v>50</v>
      </c>
      <c r="C12" s="133" t="s">
        <v>79</v>
      </c>
      <c r="D12" s="10">
        <v>11</v>
      </c>
      <c r="F12" s="31">
        <v>6</v>
      </c>
      <c r="G12" s="141"/>
      <c r="H12" s="147"/>
      <c r="I12" s="83" t="s">
        <v>31</v>
      </c>
      <c r="J12" s="85" t="str">
        <f>IF(ISNA(MATCH(F12,$D$7:$D$68,0)),"",INDEX($B$7:$B$68,MATCH(F12,$D$7:$D$68,0)))</f>
        <v>OLLIER Michel</v>
      </c>
      <c r="K12" s="5"/>
      <c r="L12" s="55"/>
      <c r="M12" s="147"/>
      <c r="N12" s="61"/>
      <c r="O12" s="14" t="str">
        <f>IF(K13=K14,"Gagnant",IF(K13&gt;K14,J13,J14))</f>
        <v>Gagnant</v>
      </c>
      <c r="P12" s="5"/>
      <c r="Q12" s="57"/>
      <c r="R12" s="148">
        <v>15</v>
      </c>
      <c r="S12" s="78"/>
      <c r="T12" s="17" t="str">
        <f>IF(P11=P12,"",IF(P11&lt;P12,O11,O12))</f>
        <v/>
      </c>
      <c r="U12" s="6"/>
      <c r="AD12" s="135">
        <v>14</v>
      </c>
      <c r="AE12" s="115" t="str">
        <f>IF(U8=U9,"",IF(U8&gt;U9,T8,T9))</f>
        <v/>
      </c>
      <c r="AF12" s="4"/>
      <c r="AH12" s="24"/>
      <c r="AI12" s="29"/>
      <c r="AJ12" s="24"/>
      <c r="AK12"/>
      <c r="AL12" s="24"/>
      <c r="AM12" s="130">
        <v>4</v>
      </c>
      <c r="AN12" s="127" t="str">
        <f>IF(AJ34=AJ35,"résultat",IF(AJ34&gt;AJ35,AI34,AI35))</f>
        <v>résultat</v>
      </c>
      <c r="AO12" s="124"/>
      <c r="AP12"/>
    </row>
    <row r="13" spans="1:42" ht="25.05" customHeight="1" thickBot="1" x14ac:dyDescent="0.35">
      <c r="A13" s="2">
        <v>7</v>
      </c>
      <c r="B13" s="132" t="s">
        <v>51</v>
      </c>
      <c r="C13" s="133" t="s">
        <v>79</v>
      </c>
      <c r="D13" s="10">
        <v>19</v>
      </c>
      <c r="F13" s="31">
        <v>7</v>
      </c>
      <c r="G13" s="141"/>
      <c r="H13" s="148">
        <v>4</v>
      </c>
      <c r="I13" s="82" t="s">
        <v>32</v>
      </c>
      <c r="J13" s="98" t="str">
        <f>IF(ISNA(MATCH(F13,$D$7:$D$68,0)),"",INDEX(B$7:$B$68,MATCH(F13,$D$7:$D$68,0)))</f>
        <v>BLACHIER Laurent</v>
      </c>
      <c r="K13" s="6"/>
      <c r="L13" s="55"/>
      <c r="M13" s="148">
        <v>20</v>
      </c>
      <c r="N13" s="76"/>
      <c r="O13" s="15" t="str">
        <f>IF(K11=K12,"Perdant",IF(K11&lt;K12,J11,J12))</f>
        <v>Perdant</v>
      </c>
      <c r="P13" s="6"/>
      <c r="Q13" s="57"/>
      <c r="R13" s="147"/>
      <c r="S13" s="79"/>
      <c r="T13" s="18" t="str">
        <f>IF(P13=P14,"",IF(P13&gt;P14,O13,O14))</f>
        <v/>
      </c>
      <c r="U13" s="8"/>
      <c r="AD13" s="136"/>
      <c r="AE13" s="114" t="str">
        <f>IF(P11=P12,"",IF(P11&gt;P12,O11,O12))</f>
        <v/>
      </c>
      <c r="AF13" s="11"/>
      <c r="AH13" s="24"/>
      <c r="AI13" s="29"/>
      <c r="AJ13" s="24"/>
      <c r="AK13"/>
      <c r="AL13" s="24"/>
      <c r="AM13" s="130">
        <v>5</v>
      </c>
      <c r="AN13" s="127" t="str">
        <f>IF(AJ42=AJ43,"résultat",IF(AJ42&gt;AJ43,AI42,AI43))</f>
        <v>résultat</v>
      </c>
      <c r="AO13" s="124"/>
      <c r="AP13"/>
    </row>
    <row r="14" spans="1:42" ht="25.05" customHeight="1" thickBot="1" x14ac:dyDescent="0.35">
      <c r="A14" s="2">
        <v>8</v>
      </c>
      <c r="B14" s="132" t="s">
        <v>52</v>
      </c>
      <c r="C14" s="133" t="s">
        <v>79</v>
      </c>
      <c r="D14" s="10">
        <v>30</v>
      </c>
      <c r="F14" s="31">
        <v>8</v>
      </c>
      <c r="G14" s="142"/>
      <c r="H14" s="142"/>
      <c r="I14" s="84" t="s">
        <v>33</v>
      </c>
      <c r="J14" s="86" t="str">
        <f>IF(ISNA(MATCH(F14,$D$7:$D$68,0)),"",INDEX($B$7:$B$68,MATCH(F14,$D$7:$D$68,0)))</f>
        <v>RIOU Jean Claude</v>
      </c>
      <c r="K14" s="7"/>
      <c r="L14" s="62"/>
      <c r="M14" s="142"/>
      <c r="N14" s="77"/>
      <c r="O14" s="16" t="str">
        <f>IF(K13=K14,"Perdant",IF(K13&lt;K14,J13,J14))</f>
        <v>Perdant</v>
      </c>
      <c r="P14" s="7"/>
      <c r="Q14" s="63"/>
      <c r="R14" s="63"/>
      <c r="S14" s="63"/>
      <c r="T14" s="19"/>
      <c r="U14" s="64"/>
      <c r="V14" s="106"/>
      <c r="W14" s="106"/>
      <c r="X14" s="106"/>
      <c r="Y14" s="106"/>
      <c r="Z14" s="106"/>
      <c r="AA14" s="106"/>
      <c r="AB14" s="106"/>
      <c r="AD14" s="48"/>
      <c r="AE14" s="48"/>
      <c r="AF14" s="48"/>
      <c r="AH14" s="24"/>
      <c r="AI14" s="29"/>
      <c r="AJ14" s="24"/>
      <c r="AK14"/>
      <c r="AL14" s="24"/>
      <c r="AM14" s="131">
        <v>6</v>
      </c>
      <c r="AN14" s="128" t="str">
        <f>IF(AJ50=AJ51,"résultat",IF(AJ50&gt;AJ51,AI50,AI51))</f>
        <v>résultat</v>
      </c>
      <c r="AO14" s="125"/>
      <c r="AP14"/>
    </row>
    <row r="15" spans="1:42" ht="25.05" customHeight="1" thickTop="1" thickBot="1" x14ac:dyDescent="0.35">
      <c r="A15" s="2">
        <v>9</v>
      </c>
      <c r="B15" s="132" t="s">
        <v>53</v>
      </c>
      <c r="C15" s="133" t="s">
        <v>80</v>
      </c>
      <c r="D15" s="10">
        <v>27</v>
      </c>
      <c r="F15" s="31">
        <v>9</v>
      </c>
      <c r="G15" s="140">
        <v>3</v>
      </c>
      <c r="H15" s="140">
        <v>5</v>
      </c>
      <c r="I15" s="82" t="s">
        <v>30</v>
      </c>
      <c r="J15" s="99" t="str">
        <f>IF(ISNA(MATCH(F15,$D$7:$D$68,0)),"",INDEX(B$7:$B$68,MATCH(F15,$D$7:$D$68,0)))</f>
        <v>BUTTARD Jean Luc</v>
      </c>
      <c r="K15" s="6"/>
      <c r="L15" s="65"/>
      <c r="M15" s="140">
        <v>21</v>
      </c>
      <c r="N15" s="66"/>
      <c r="O15" s="15" t="str">
        <f>IF(K15=K16,"Gagnant",IF(K15&gt;K16,J15,J16))</f>
        <v>Gagnant</v>
      </c>
      <c r="P15" s="6"/>
      <c r="Q15" s="69"/>
      <c r="R15" s="67"/>
      <c r="S15" s="67"/>
      <c r="T15" s="20"/>
      <c r="U15" s="68"/>
      <c r="V15" s="107"/>
      <c r="W15" s="107"/>
      <c r="X15" s="107"/>
      <c r="Y15" s="107"/>
      <c r="Z15" s="107"/>
      <c r="AA15" s="107"/>
      <c r="AB15" s="107"/>
      <c r="AD15" s="48"/>
      <c r="AE15" s="48"/>
      <c r="AF15" s="48"/>
      <c r="AH15" s="24"/>
      <c r="AI15" s="29"/>
      <c r="AJ15" s="24"/>
      <c r="AK15"/>
      <c r="AL15" s="24"/>
      <c r="AM15"/>
      <c r="AN15"/>
      <c r="AO15"/>
      <c r="AP15"/>
    </row>
    <row r="16" spans="1:42" ht="25.05" customHeight="1" thickBot="1" x14ac:dyDescent="0.35">
      <c r="A16" s="2">
        <v>10</v>
      </c>
      <c r="B16" s="132" t="s">
        <v>54</v>
      </c>
      <c r="C16" s="133" t="s">
        <v>80</v>
      </c>
      <c r="D16" s="10">
        <v>50</v>
      </c>
      <c r="F16" s="31">
        <v>10</v>
      </c>
      <c r="G16" s="141"/>
      <c r="H16" s="147"/>
      <c r="I16" s="83" t="s">
        <v>31</v>
      </c>
      <c r="J16" s="85" t="str">
        <f>IF(ISNA(MATCH(F16,$D$7:$D$68,0)),"",INDEX($B$7:$B$68,MATCH(F16,$D$7:$D$68,0)))</f>
        <v>COURTIAL David</v>
      </c>
      <c r="K16" s="5"/>
      <c r="L16" s="55"/>
      <c r="M16" s="147"/>
      <c r="N16" s="61"/>
      <c r="O16" s="14" t="str">
        <f>IF(K17=K18,"Gagnant",IF(K17&gt;K18,J17,J18))</f>
        <v>Gagnant</v>
      </c>
      <c r="P16" s="5"/>
      <c r="Q16" s="57"/>
      <c r="R16" s="148">
        <v>14</v>
      </c>
      <c r="S16" s="78"/>
      <c r="T16" s="111" t="str">
        <f>IF(P15=P16,"",IF(P15&lt;P16,O15,O16))</f>
        <v/>
      </c>
      <c r="U16" s="6"/>
      <c r="W16" s="135">
        <v>7</v>
      </c>
      <c r="X16" s="38" t="s">
        <v>11</v>
      </c>
      <c r="Y16" s="25" t="str">
        <f>IF(P15=P16,"1er poule 3",IF(P15&gt;P16,O15,O16))</f>
        <v>1er poule 3</v>
      </c>
      <c r="Z16" s="4"/>
      <c r="AD16" s="135">
        <v>13</v>
      </c>
      <c r="AE16" s="113" t="str">
        <f>IF(Z16=Z17,"",IF(Z16&gt;Z17,Y16,Y17))</f>
        <v/>
      </c>
      <c r="AF16" s="4"/>
      <c r="AH16" s="24"/>
      <c r="AI16" s="29"/>
      <c r="AJ16" s="24"/>
      <c r="AK16"/>
      <c r="AL16" s="24"/>
      <c r="AM16" s="24"/>
      <c r="AN16" s="24"/>
      <c r="AO16" s="24"/>
      <c r="AP16" s="24"/>
    </row>
    <row r="17" spans="1:42" ht="25.05" customHeight="1" thickBot="1" x14ac:dyDescent="0.35">
      <c r="A17" s="2">
        <v>11</v>
      </c>
      <c r="B17" s="132" t="s">
        <v>55</v>
      </c>
      <c r="C17" s="133" t="s">
        <v>80</v>
      </c>
      <c r="D17" s="10">
        <v>24</v>
      </c>
      <c r="F17" s="31">
        <v>11</v>
      </c>
      <c r="G17" s="141"/>
      <c r="H17" s="148">
        <v>6</v>
      </c>
      <c r="I17" s="82" t="s">
        <v>32</v>
      </c>
      <c r="J17" s="98" t="str">
        <f>IF(ISNA(MATCH(F17,$D$7:$D$68,0)),"",INDEX(B$7:$B$68,MATCH(F17,$D$7:$D$68,0)))</f>
        <v>COURTIAL Pascal</v>
      </c>
      <c r="K17" s="6"/>
      <c r="L17" s="55"/>
      <c r="M17" s="148">
        <v>22</v>
      </c>
      <c r="N17" s="76"/>
      <c r="O17" s="15" t="str">
        <f>IF(K15=K16,"Perdant",IF(K15&lt;K16,J15,J16))</f>
        <v>Perdant</v>
      </c>
      <c r="P17" s="6"/>
      <c r="Q17" s="57"/>
      <c r="R17" s="147"/>
      <c r="S17" s="79"/>
      <c r="T17" s="18" t="str">
        <f>IF(P17=P18,"",IF(P17&gt;P18,O17,O18))</f>
        <v/>
      </c>
      <c r="U17" s="8"/>
      <c r="W17" s="136"/>
      <c r="X17" s="35" t="s">
        <v>7</v>
      </c>
      <c r="Y17" s="26" t="str">
        <f>IF(U20=U21,"2ème poule 4",IF(U20&gt;U21,T20,T21))</f>
        <v>2ème poule 4</v>
      </c>
      <c r="Z17" s="11"/>
      <c r="AD17" s="136"/>
      <c r="AE17" s="114" t="str">
        <f>IF(P59=P60,"",IF(P59&gt;P60,O59,O60))</f>
        <v/>
      </c>
      <c r="AF17" s="11"/>
      <c r="AH17" s="24"/>
      <c r="AI17" s="29"/>
      <c r="AJ17" s="24"/>
      <c r="AK17"/>
      <c r="AL17" s="24"/>
      <c r="AM17" s="24"/>
      <c r="AN17" s="24"/>
      <c r="AO17" s="24"/>
      <c r="AP17" s="24"/>
    </row>
    <row r="18" spans="1:42" ht="25.05" customHeight="1" thickBot="1" x14ac:dyDescent="0.35">
      <c r="A18" s="2">
        <v>12</v>
      </c>
      <c r="B18" s="132" t="s">
        <v>56</v>
      </c>
      <c r="C18" s="133" t="s">
        <v>80</v>
      </c>
      <c r="D18" s="10">
        <v>12</v>
      </c>
      <c r="F18" s="31">
        <v>12</v>
      </c>
      <c r="G18" s="142"/>
      <c r="H18" s="142"/>
      <c r="I18" s="84" t="s">
        <v>33</v>
      </c>
      <c r="J18" s="86" t="str">
        <f>IF(ISNA(MATCH(F18,$D$7:$D$68,0)),"",INDEX($B$7:$B$68,MATCH(F18,$D$7:$D$68,0)))</f>
        <v>DUCHAMP Jean Michel</v>
      </c>
      <c r="K18" s="7"/>
      <c r="L18" s="62"/>
      <c r="M18" s="142"/>
      <c r="N18" s="77"/>
      <c r="O18" s="16" t="str">
        <f>IF(K17=K18,"Perdant",IF(K17&lt;K18,J17,J18))</f>
        <v>Perdant</v>
      </c>
      <c r="P18" s="7"/>
      <c r="Q18" s="62"/>
      <c r="R18" s="63"/>
      <c r="S18" s="63"/>
      <c r="T18" s="19"/>
      <c r="U18" s="64"/>
      <c r="V18" s="106"/>
      <c r="W18" s="106"/>
      <c r="X18" s="106"/>
      <c r="Y18" s="106"/>
      <c r="Z18" s="106"/>
      <c r="AA18" s="106"/>
      <c r="AB18" s="106"/>
      <c r="AD18" s="48"/>
      <c r="AE18" s="48"/>
      <c r="AF18" s="48"/>
      <c r="AH18" s="135">
        <v>14</v>
      </c>
      <c r="AI18" s="27" t="str">
        <f>IF(AF12=AF13,"résultat",IF(AF12&gt;AF13,AE12,AE13))</f>
        <v>résultat</v>
      </c>
      <c r="AJ18" s="4"/>
      <c r="AK18"/>
      <c r="AL18" s="117"/>
      <c r="AM18" s="48"/>
      <c r="AN18" s="24"/>
      <c r="AO18" s="24"/>
      <c r="AP18" s="24"/>
    </row>
    <row r="19" spans="1:42" ht="25.05" customHeight="1" thickTop="1" thickBot="1" x14ac:dyDescent="0.35">
      <c r="A19" s="2">
        <v>13</v>
      </c>
      <c r="B19" s="132" t="s">
        <v>57</v>
      </c>
      <c r="C19" s="133" t="s">
        <v>80</v>
      </c>
      <c r="D19" s="10">
        <v>54</v>
      </c>
      <c r="F19" s="31">
        <v>13</v>
      </c>
      <c r="G19" s="140">
        <v>4</v>
      </c>
      <c r="H19" s="140">
        <v>7</v>
      </c>
      <c r="I19" s="82" t="s">
        <v>30</v>
      </c>
      <c r="J19" s="99" t="str">
        <f>IF(ISNA(MATCH(F19,$D$7:$D$68,0)),"",INDEX(B$7:$B$68,MATCH(F19,$D$7:$D$68,0)))</f>
        <v>VIGNAL Pierre</v>
      </c>
      <c r="K19" s="6"/>
      <c r="L19" s="65"/>
      <c r="M19" s="140">
        <v>23</v>
      </c>
      <c r="N19" s="66"/>
      <c r="O19" s="112" t="str">
        <f>IF(K19=K20,"Gagnant",IF(K19&gt;K20,J19,J20))</f>
        <v>Gagnant</v>
      </c>
      <c r="P19" s="6"/>
      <c r="Q19" s="65"/>
      <c r="R19" s="67"/>
      <c r="S19" s="67"/>
      <c r="T19" s="20"/>
      <c r="U19" s="68"/>
      <c r="V19" s="107"/>
      <c r="W19" s="107"/>
      <c r="X19" s="107"/>
      <c r="Y19" s="107"/>
      <c r="Z19" s="107"/>
      <c r="AA19" s="107"/>
      <c r="AB19" s="107"/>
      <c r="AD19" s="48"/>
      <c r="AE19" s="48"/>
      <c r="AF19" s="48"/>
      <c r="AH19" s="136"/>
      <c r="AI19" s="28" t="str">
        <f>IF(AF20=AF21,"résultat",IF(AF20&gt;AF21,AE20,AE21))</f>
        <v>résultat</v>
      </c>
      <c r="AJ19" s="11"/>
      <c r="AK19"/>
      <c r="AL19" s="118"/>
      <c r="AM19" s="48"/>
      <c r="AN19" s="24"/>
      <c r="AO19" s="24"/>
      <c r="AP19" s="24"/>
    </row>
    <row r="20" spans="1:42" ht="25.05" customHeight="1" thickBot="1" x14ac:dyDescent="0.35">
      <c r="A20" s="2">
        <v>14</v>
      </c>
      <c r="B20" s="132" t="s">
        <v>58</v>
      </c>
      <c r="C20" s="133" t="s">
        <v>80</v>
      </c>
      <c r="D20" s="10">
        <v>39</v>
      </c>
      <c r="F20" s="31">
        <v>14</v>
      </c>
      <c r="G20" s="141"/>
      <c r="H20" s="147"/>
      <c r="I20" s="83" t="s">
        <v>31</v>
      </c>
      <c r="J20" s="85" t="str">
        <f>IF(ISNA(MATCH(F20,$D$7:$D$68,0)),"",INDEX($B$7:$B$68,MATCH(F20,$D$7:$D$68,0)))</f>
        <v>VINCENT Serge</v>
      </c>
      <c r="K20" s="5"/>
      <c r="L20" s="55"/>
      <c r="M20" s="147"/>
      <c r="N20" s="61"/>
      <c r="O20" s="14" t="str">
        <f>IF(K21=K22,"Gagnant",IF(K21&gt;K22,J21,J22))</f>
        <v>Gagnant</v>
      </c>
      <c r="P20" s="5"/>
      <c r="Q20" s="57"/>
      <c r="R20" s="148">
        <v>13</v>
      </c>
      <c r="S20" s="78"/>
      <c r="T20" s="17" t="str">
        <f>IF(P19=P20,"",IF(P19&lt;P20,O19,O20))</f>
        <v/>
      </c>
      <c r="U20" s="6"/>
      <c r="AD20" s="135">
        <v>12</v>
      </c>
      <c r="AE20" s="115" t="str">
        <f>IF(U16=U17,"",IF(U16&gt;U17,T16,T17))</f>
        <v/>
      </c>
      <c r="AF20" s="4"/>
      <c r="AH20" s="24"/>
      <c r="AI20" s="29"/>
      <c r="AJ20" s="24"/>
      <c r="AK20"/>
      <c r="AL20" s="118"/>
      <c r="AM20" s="48"/>
      <c r="AN20" s="24"/>
      <c r="AO20" s="24"/>
      <c r="AP20" s="24"/>
    </row>
    <row r="21" spans="1:42" ht="25.05" customHeight="1" thickBot="1" x14ac:dyDescent="0.35">
      <c r="A21" s="2">
        <v>15</v>
      </c>
      <c r="B21" s="132" t="s">
        <v>59</v>
      </c>
      <c r="C21" s="133" t="s">
        <v>80</v>
      </c>
      <c r="D21" s="10">
        <v>20</v>
      </c>
      <c r="F21" s="31">
        <v>15</v>
      </c>
      <c r="G21" s="141"/>
      <c r="H21" s="148">
        <v>8</v>
      </c>
      <c r="I21" s="82" t="s">
        <v>32</v>
      </c>
      <c r="J21" s="98" t="str">
        <f>IF(ISNA(MATCH(F21,$D$7:$D$68,0)),"",INDEX(B$7:$B$68,MATCH(F21,$D$7:$D$68,0)))</f>
        <v>DUVERT Bruno</v>
      </c>
      <c r="K21" s="6"/>
      <c r="L21" s="55"/>
      <c r="M21" s="148">
        <v>24</v>
      </c>
      <c r="N21" s="76"/>
      <c r="O21" s="15" t="str">
        <f>IF(K19=K20,"Perdant",IF(K19&lt;K20,J19,J20))</f>
        <v>Perdant</v>
      </c>
      <c r="P21" s="6"/>
      <c r="Q21" s="57"/>
      <c r="R21" s="147"/>
      <c r="S21" s="79"/>
      <c r="T21" s="18" t="str">
        <f>IF(P21=P22,"",IF(P21&gt;P22,O21,O22))</f>
        <v/>
      </c>
      <c r="U21" s="8"/>
      <c r="AD21" s="136"/>
      <c r="AE21" s="114" t="str">
        <f>IF(P19=P20,"",IF(P19&gt;P20,O19,O20))</f>
        <v/>
      </c>
      <c r="AF21" s="11"/>
      <c r="AH21" s="24"/>
      <c r="AI21" s="29"/>
      <c r="AJ21" s="24"/>
      <c r="AK21"/>
      <c r="AL21" s="118"/>
      <c r="AM21" s="48"/>
      <c r="AN21" s="24"/>
      <c r="AO21" s="24"/>
      <c r="AP21" s="24"/>
    </row>
    <row r="22" spans="1:42" ht="25.05" customHeight="1" thickBot="1" x14ac:dyDescent="0.35">
      <c r="A22" s="2">
        <v>16</v>
      </c>
      <c r="B22" s="132" t="s">
        <v>60</v>
      </c>
      <c r="C22" s="133" t="s">
        <v>80</v>
      </c>
      <c r="D22" s="10">
        <v>16</v>
      </c>
      <c r="F22" s="31">
        <v>16</v>
      </c>
      <c r="G22" s="142"/>
      <c r="H22" s="142"/>
      <c r="I22" s="84" t="s">
        <v>33</v>
      </c>
      <c r="J22" s="86" t="str">
        <f>IF(ISNA(MATCH(F22,$D$7:$D$68,0)),"",INDEX($B$7:$B$68,MATCH(F22,$D$7:$D$68,0)))</f>
        <v>VABRE Alain</v>
      </c>
      <c r="K22" s="7"/>
      <c r="L22" s="62"/>
      <c r="M22" s="142"/>
      <c r="N22" s="77"/>
      <c r="O22" s="16" t="str">
        <f>IF(K21=K22,"Perdant",IF(K21&lt;K22,J21,J22))</f>
        <v>Perdant</v>
      </c>
      <c r="P22" s="7"/>
      <c r="Q22" s="63"/>
      <c r="R22" s="63"/>
      <c r="S22" s="63"/>
      <c r="T22" s="70"/>
      <c r="U22" s="63"/>
      <c r="V22" s="57"/>
      <c r="W22" s="57"/>
      <c r="X22" s="57"/>
      <c r="Y22" s="57"/>
      <c r="Z22" s="57"/>
      <c r="AA22" s="57"/>
      <c r="AB22" s="57"/>
      <c r="AD22" s="36"/>
      <c r="AE22" s="36"/>
      <c r="AH22" s="24"/>
      <c r="AI22" s="29"/>
      <c r="AJ22" s="24"/>
      <c r="AK22"/>
      <c r="AL22" s="118"/>
      <c r="AM22" s="48"/>
      <c r="AN22" s="24"/>
      <c r="AO22" s="24"/>
      <c r="AP22" s="24"/>
    </row>
    <row r="23" spans="1:42" ht="25.05" customHeight="1" thickTop="1" thickBot="1" x14ac:dyDescent="0.35">
      <c r="A23" s="2">
        <v>17</v>
      </c>
      <c r="B23" s="132" t="s">
        <v>61</v>
      </c>
      <c r="C23" s="133" t="s">
        <v>80</v>
      </c>
      <c r="D23" s="10">
        <v>34</v>
      </c>
      <c r="F23" s="31">
        <v>17</v>
      </c>
      <c r="G23" s="140">
        <v>5</v>
      </c>
      <c r="H23" s="148">
        <v>9</v>
      </c>
      <c r="I23" s="82" t="s">
        <v>30</v>
      </c>
      <c r="J23" s="99" t="str">
        <f>IF(ISNA(MATCH(F23,$D$7:$D$68,0)),"",INDEX(B$7:$B$68,MATCH(F23,$D$7:$D$68,0)))</f>
        <v>BALANDRAUD Jerome</v>
      </c>
      <c r="K23" s="6"/>
      <c r="L23" s="55"/>
      <c r="M23" s="148">
        <v>25</v>
      </c>
      <c r="N23" s="56"/>
      <c r="O23" s="15" t="str">
        <f>IF(K23=K24,"Gagnant",IF(K23&gt;K24,J23,J24))</f>
        <v>Gagnant</v>
      </c>
      <c r="P23" s="6"/>
      <c r="Q23" s="57"/>
      <c r="R23" s="58"/>
      <c r="S23" s="58"/>
      <c r="T23" s="71"/>
      <c r="U23" s="60"/>
      <c r="V23" s="60"/>
      <c r="W23" s="60"/>
      <c r="X23" s="60"/>
      <c r="Y23" s="60"/>
      <c r="Z23" s="60"/>
      <c r="AA23" s="60"/>
      <c r="AB23" s="60"/>
      <c r="AD23" s="48"/>
      <c r="AE23" s="48"/>
      <c r="AF23" s="48"/>
      <c r="AH23" s="24"/>
      <c r="AI23" s="29"/>
      <c r="AJ23" s="24"/>
      <c r="AK23"/>
      <c r="AL23" s="119"/>
      <c r="AM23"/>
      <c r="AN23" s="24"/>
      <c r="AO23" s="24"/>
      <c r="AP23" s="24"/>
    </row>
    <row r="24" spans="1:42" ht="25.05" customHeight="1" thickBot="1" x14ac:dyDescent="0.35">
      <c r="A24" s="2">
        <v>18</v>
      </c>
      <c r="B24" s="132" t="s">
        <v>62</v>
      </c>
      <c r="C24" s="133" t="s">
        <v>80</v>
      </c>
      <c r="D24" s="10">
        <v>29</v>
      </c>
      <c r="F24" s="31">
        <v>18</v>
      </c>
      <c r="G24" s="141"/>
      <c r="H24" s="147"/>
      <c r="I24" s="83" t="s">
        <v>31</v>
      </c>
      <c r="J24" s="85" t="str">
        <f>IF(ISNA(MATCH(F24,$D$7:$D$68,0)),"",INDEX($B$7:$B$68,MATCH(F24,$D$7:$D$68,0)))</f>
        <v>DARONA Lionel</v>
      </c>
      <c r="K24" s="5"/>
      <c r="L24" s="55"/>
      <c r="M24" s="147"/>
      <c r="N24" s="61"/>
      <c r="O24" s="14" t="str">
        <f>IF(K25=K26,"Gagnant",IF(K25&gt;K26,J25,J26))</f>
        <v>Gagnant</v>
      </c>
      <c r="P24" s="5"/>
      <c r="Q24" s="57"/>
      <c r="R24" s="148">
        <v>12</v>
      </c>
      <c r="S24" s="78"/>
      <c r="T24" s="111" t="str">
        <f>IF(P23=P24,"",IF(P23&lt;P24,O23,O24))</f>
        <v/>
      </c>
      <c r="U24" s="6"/>
      <c r="W24" s="135">
        <v>5</v>
      </c>
      <c r="X24" s="38" t="s">
        <v>8</v>
      </c>
      <c r="Y24" s="25" t="str">
        <f>IF(P23=P24,"1er poule 5",IF(P23&gt;P24,O23,O24))</f>
        <v>1er poule 5</v>
      </c>
      <c r="Z24" s="4"/>
      <c r="AD24" s="135">
        <v>11</v>
      </c>
      <c r="AE24" s="113" t="str">
        <f>IF(Z24=Z25,"",IF(Z24&gt;Z25,Y24,Y25))</f>
        <v/>
      </c>
      <c r="AF24" s="4"/>
      <c r="AH24" s="24"/>
      <c r="AI24" s="29"/>
      <c r="AJ24" s="24"/>
      <c r="AK24"/>
      <c r="AL24" s="119"/>
      <c r="AM24"/>
      <c r="AN24" s="24"/>
      <c r="AO24" s="24"/>
      <c r="AP24" s="24"/>
    </row>
    <row r="25" spans="1:42" ht="25.05" customHeight="1" thickBot="1" x14ac:dyDescent="0.35">
      <c r="A25" s="2">
        <v>19</v>
      </c>
      <c r="B25" s="132" t="s">
        <v>63</v>
      </c>
      <c r="C25" s="133" t="s">
        <v>80</v>
      </c>
      <c r="D25" s="10">
        <v>3</v>
      </c>
      <c r="F25" s="31">
        <v>19</v>
      </c>
      <c r="G25" s="141"/>
      <c r="H25" s="148">
        <v>10</v>
      </c>
      <c r="I25" s="82" t="s">
        <v>32</v>
      </c>
      <c r="J25" s="98" t="str">
        <f>IF(ISNA(MATCH(F25,$D$7:$D$68,0)),"",INDEX(B$7:$B$68,MATCH(F25,$D$7:$D$68,0)))</f>
        <v>DUVAL Eric</v>
      </c>
      <c r="K25" s="6"/>
      <c r="L25" s="55"/>
      <c r="M25" s="148">
        <v>26</v>
      </c>
      <c r="N25" s="76"/>
      <c r="O25" s="15" t="str">
        <f>IF(K23=K24,"Perdant",IF(K23&lt;K24,J23,J24))</f>
        <v>Perdant</v>
      </c>
      <c r="P25" s="6"/>
      <c r="Q25" s="57"/>
      <c r="R25" s="147"/>
      <c r="S25" s="79"/>
      <c r="T25" s="18" t="str">
        <f>IF(P25=P26,"",IF(P25&gt;P26,O25,O26))</f>
        <v/>
      </c>
      <c r="U25" s="8"/>
      <c r="W25" s="136"/>
      <c r="X25" s="39" t="s">
        <v>9</v>
      </c>
      <c r="Y25" s="26" t="str">
        <f>IF(U28=U29,"2ème poule 6",IF(U28&gt;U29,T28,T29))</f>
        <v>2ème poule 6</v>
      </c>
      <c r="Z25" s="11"/>
      <c r="AD25" s="136"/>
      <c r="AE25" s="114" t="str">
        <f>IF(P63=P64,"",IF(P63&gt;P64,O63,O64))</f>
        <v/>
      </c>
      <c r="AF25" s="11"/>
      <c r="AH25" s="24"/>
      <c r="AI25" s="29"/>
      <c r="AJ25" s="24"/>
      <c r="AK25"/>
      <c r="AL25" s="119"/>
      <c r="AM25"/>
      <c r="AN25" s="24"/>
      <c r="AO25" s="24"/>
      <c r="AP25" s="24"/>
    </row>
    <row r="26" spans="1:42" ht="25.05" customHeight="1" thickBot="1" x14ac:dyDescent="0.35">
      <c r="A26" s="2">
        <v>20</v>
      </c>
      <c r="B26" s="132" t="s">
        <v>64</v>
      </c>
      <c r="C26" s="133" t="s">
        <v>80</v>
      </c>
      <c r="D26" s="10">
        <v>58</v>
      </c>
      <c r="F26" s="31">
        <v>20</v>
      </c>
      <c r="G26" s="142"/>
      <c r="H26" s="142"/>
      <c r="I26" s="84" t="s">
        <v>33</v>
      </c>
      <c r="J26" s="86" t="str">
        <f>IF(ISNA(MATCH(F26,$D$7:$D$68,0)),"",INDEX($B$7:$B$68,MATCH(F26,$D$7:$D$68,0)))</f>
        <v>ASTIER Robert</v>
      </c>
      <c r="K26" s="7"/>
      <c r="L26" s="62"/>
      <c r="M26" s="142"/>
      <c r="N26" s="77"/>
      <c r="O26" s="16" t="str">
        <f>IF(K25=K26,"Perdant",IF(K25&lt;K26,J25,J26))</f>
        <v>Perdant</v>
      </c>
      <c r="P26" s="7"/>
      <c r="Q26" s="62"/>
      <c r="R26" s="63"/>
      <c r="S26" s="63"/>
      <c r="T26" s="19"/>
      <c r="U26" s="64"/>
      <c r="V26" s="106"/>
      <c r="W26" s="106"/>
      <c r="X26" s="106"/>
      <c r="Y26" s="106"/>
      <c r="Z26" s="106"/>
      <c r="AA26" s="106"/>
      <c r="AB26" s="106"/>
      <c r="AD26" s="36"/>
      <c r="AE26" s="36"/>
      <c r="AH26" s="135">
        <v>13</v>
      </c>
      <c r="AI26" s="27" t="str">
        <f>IF(AF24=AF25,"résultat",IF(AF24&gt;AF25,AE24,AE25))</f>
        <v>résultat</v>
      </c>
      <c r="AJ26" s="4"/>
      <c r="AK26"/>
      <c r="AL26" s="119"/>
      <c r="AM26"/>
      <c r="AN26" s="24"/>
      <c r="AO26" s="24"/>
      <c r="AP26" s="24"/>
    </row>
    <row r="27" spans="1:42" ht="25.05" customHeight="1" thickTop="1" thickBot="1" x14ac:dyDescent="0.35">
      <c r="A27" s="2">
        <v>21</v>
      </c>
      <c r="B27" s="132" t="s">
        <v>114</v>
      </c>
      <c r="C27" s="133" t="s">
        <v>81</v>
      </c>
      <c r="D27" s="10">
        <v>57</v>
      </c>
      <c r="F27" s="31">
        <v>21</v>
      </c>
      <c r="G27" s="140">
        <v>6</v>
      </c>
      <c r="H27" s="140">
        <v>11</v>
      </c>
      <c r="I27" s="82" t="s">
        <v>30</v>
      </c>
      <c r="J27" s="99" t="str">
        <f>IF(ISNA(MATCH(F27,$D$7:$D$68,0)),"",INDEX(B$7:$B$68,MATCH(F27,$D$7:$D$68,0)))</f>
        <v>SEMPERBONI Gilles</v>
      </c>
      <c r="K27" s="6"/>
      <c r="L27" s="65"/>
      <c r="M27" s="140">
        <v>27</v>
      </c>
      <c r="N27" s="66"/>
      <c r="O27" s="112" t="str">
        <f>IF(K27=K28,"Gagnant",IF(K27&gt;K28,J27,J28))</f>
        <v>Gagnant</v>
      </c>
      <c r="P27" s="6"/>
      <c r="Q27" s="65"/>
      <c r="R27" s="67"/>
      <c r="S27" s="67"/>
      <c r="T27" s="20"/>
      <c r="U27" s="68"/>
      <c r="V27" s="107"/>
      <c r="W27" s="107"/>
      <c r="X27" s="107"/>
      <c r="Y27" s="107"/>
      <c r="Z27" s="107"/>
      <c r="AA27" s="107"/>
      <c r="AB27" s="107"/>
      <c r="AD27" s="48"/>
      <c r="AE27" s="48"/>
      <c r="AF27" s="48"/>
      <c r="AH27" s="136"/>
      <c r="AI27" s="28" t="str">
        <f>IF(AF32=AF33,"résultat",IF(AF32&gt;AF33,AE32,AE33))</f>
        <v>résultat</v>
      </c>
      <c r="AJ27" s="11"/>
      <c r="AK27"/>
      <c r="AL27" s="119"/>
      <c r="AM27"/>
      <c r="AN27" s="24"/>
      <c r="AO27" s="24"/>
      <c r="AP27" s="24"/>
    </row>
    <row r="28" spans="1:42" ht="25.05" customHeight="1" thickBot="1" x14ac:dyDescent="0.35">
      <c r="A28" s="2">
        <v>22</v>
      </c>
      <c r="B28" s="132" t="s">
        <v>65</v>
      </c>
      <c r="C28" s="133" t="s">
        <v>81</v>
      </c>
      <c r="D28" s="10">
        <v>17</v>
      </c>
      <c r="F28" s="31">
        <v>22</v>
      </c>
      <c r="G28" s="141"/>
      <c r="H28" s="147"/>
      <c r="I28" s="83" t="s">
        <v>31</v>
      </c>
      <c r="J28" s="85" t="str">
        <f>IF(ISNA(MATCH(F28,$D$7:$D$68,0)),"",INDEX($B$7:$B$68,MATCH(F28,$D$7:$D$68,0)))</f>
        <v>AUBRIOT Fabrice</v>
      </c>
      <c r="K28" s="5"/>
      <c r="L28" s="55"/>
      <c r="M28" s="147"/>
      <c r="N28" s="61"/>
      <c r="O28" s="14" t="str">
        <f>IF(K29=K30,"Gagnant",IF(K29&gt;K30,J29,J30))</f>
        <v>Gagnant</v>
      </c>
      <c r="P28" s="5"/>
      <c r="Q28" s="57"/>
      <c r="R28" s="148">
        <v>11</v>
      </c>
      <c r="S28" s="78"/>
      <c r="T28" s="17" t="str">
        <f>IF(P27=P28,"",IF(P27&lt;P28,O27,O28))</f>
        <v/>
      </c>
      <c r="U28" s="6"/>
      <c r="AD28" s="135">
        <v>10</v>
      </c>
      <c r="AE28" s="115" t="str">
        <f>IF(U24=U25,"",IF(U24&gt;U25,T24,T25))</f>
        <v/>
      </c>
      <c r="AF28" s="4"/>
      <c r="AH28" s="36"/>
      <c r="AI28" s="37"/>
      <c r="AK28"/>
      <c r="AL28" s="119"/>
      <c r="AM28"/>
      <c r="AN28" s="24"/>
      <c r="AO28" s="24"/>
      <c r="AP28" s="24"/>
    </row>
    <row r="29" spans="1:42" ht="25.05" customHeight="1" thickBot="1" x14ac:dyDescent="0.35">
      <c r="A29" s="2">
        <v>23</v>
      </c>
      <c r="B29" s="132" t="s">
        <v>66</v>
      </c>
      <c r="C29" s="133" t="s">
        <v>81</v>
      </c>
      <c r="D29" s="10">
        <v>53</v>
      </c>
      <c r="F29" s="31">
        <v>23</v>
      </c>
      <c r="G29" s="141"/>
      <c r="H29" s="148">
        <v>12</v>
      </c>
      <c r="I29" s="82" t="s">
        <v>32</v>
      </c>
      <c r="J29" s="98" t="str">
        <f>IF(ISNA(MATCH(F29,$D$7:$D$68,0)),"",INDEX(B$7:$B$68,MATCH(F29,$D$7:$D$68,0)))</f>
        <v>ABATTU Pierrot</v>
      </c>
      <c r="K29" s="6"/>
      <c r="L29" s="55"/>
      <c r="M29" s="148">
        <v>28</v>
      </c>
      <c r="N29" s="76"/>
      <c r="O29" s="15" t="str">
        <f>IF(K27=K28,"Perdant",IF(K27&lt;K28,J27,J28))</f>
        <v>Perdant</v>
      </c>
      <c r="P29" s="6"/>
      <c r="Q29" s="57"/>
      <c r="R29" s="147"/>
      <c r="S29" s="79"/>
      <c r="T29" s="18" t="str">
        <f>IF(P29=P30,"",IF(P29&gt;P30,O29,O30))</f>
        <v/>
      </c>
      <c r="U29" s="8"/>
      <c r="AD29" s="136"/>
      <c r="AE29" s="114" t="str">
        <f>IF(P27=P28,"",IF(P27&gt;P28,O27,O28))</f>
        <v/>
      </c>
      <c r="AF29" s="11"/>
      <c r="AH29" s="36"/>
      <c r="AI29" s="37"/>
      <c r="AK29"/>
      <c r="AL29" s="119"/>
      <c r="AM29"/>
      <c r="AN29" s="24"/>
      <c r="AO29" s="24"/>
      <c r="AP29" s="24"/>
    </row>
    <row r="30" spans="1:42" ht="25.05" customHeight="1" thickBot="1" x14ac:dyDescent="0.35">
      <c r="A30" s="2">
        <v>24</v>
      </c>
      <c r="B30" s="132" t="s">
        <v>67</v>
      </c>
      <c r="C30" s="133" t="s">
        <v>82</v>
      </c>
      <c r="D30" s="10">
        <v>14</v>
      </c>
      <c r="F30" s="31">
        <v>24</v>
      </c>
      <c r="G30" s="142"/>
      <c r="H30" s="142"/>
      <c r="I30" s="84" t="s">
        <v>33</v>
      </c>
      <c r="J30" s="86" t="str">
        <f>IF(ISNA(MATCH(F30,$D$7:$D$68,0)),"",INDEX($B$7:$B$68,MATCH(F30,$D$7:$D$68,0)))</f>
        <v>RAVANAT Patrick</v>
      </c>
      <c r="K30" s="7"/>
      <c r="L30" s="62"/>
      <c r="M30" s="142"/>
      <c r="N30" s="77"/>
      <c r="O30" s="16" t="str">
        <f>IF(K29=K30,"Perdant",IF(K29&lt;K30,J29,J30))</f>
        <v>Perdant</v>
      </c>
      <c r="P30" s="7"/>
      <c r="Q30" s="63"/>
      <c r="R30" s="63"/>
      <c r="S30" s="63"/>
      <c r="T30" s="19"/>
      <c r="U30" s="64"/>
      <c r="V30" s="106"/>
      <c r="W30" s="106"/>
      <c r="X30" s="106"/>
      <c r="Y30" s="106"/>
      <c r="Z30" s="106"/>
      <c r="AA30" s="106"/>
      <c r="AB30" s="106"/>
      <c r="AD30"/>
      <c r="AE30"/>
      <c r="AF30"/>
      <c r="AH30" s="36"/>
      <c r="AI30" s="37"/>
      <c r="AK30"/>
      <c r="AL30" s="119"/>
      <c r="AM30"/>
      <c r="AN30" s="24"/>
      <c r="AO30" s="24"/>
      <c r="AP30" s="24"/>
    </row>
    <row r="31" spans="1:42" ht="25.05" customHeight="1" thickTop="1" thickBot="1" x14ac:dyDescent="0.35">
      <c r="A31" s="2">
        <v>25</v>
      </c>
      <c r="B31" s="132" t="s">
        <v>68</v>
      </c>
      <c r="C31" s="133" t="s">
        <v>82</v>
      </c>
      <c r="D31" s="10">
        <v>22</v>
      </c>
      <c r="F31" s="31">
        <v>25</v>
      </c>
      <c r="G31" s="140">
        <v>7</v>
      </c>
      <c r="H31" s="140">
        <v>13</v>
      </c>
      <c r="I31" s="82" t="s">
        <v>30</v>
      </c>
      <c r="J31" s="99" t="str">
        <f>IF(ISNA(MATCH(F31,$D$7:$D$68,0)),"",INDEX(B$7:$B$68,MATCH(F31,$D$7:$D$68,0)))</f>
        <v>DEBEAUX Fabrice</v>
      </c>
      <c r="K31" s="6"/>
      <c r="L31" s="65"/>
      <c r="M31" s="140">
        <v>29</v>
      </c>
      <c r="N31" s="66"/>
      <c r="O31" s="15" t="str">
        <f>IF(K31=K32,"Gagnant",IF(K31&gt;K32,J31,J32))</f>
        <v>Gagnant</v>
      </c>
      <c r="P31" s="6"/>
      <c r="Q31" s="69"/>
      <c r="R31" s="67"/>
      <c r="S31" s="67"/>
      <c r="T31" s="20"/>
      <c r="U31" s="68"/>
      <c r="V31" s="107"/>
      <c r="W31" s="107"/>
      <c r="X31" s="107"/>
      <c r="Y31" s="107"/>
      <c r="Z31" s="107"/>
      <c r="AA31" s="107"/>
      <c r="AB31" s="107"/>
      <c r="AD31" s="48"/>
      <c r="AE31" s="48"/>
      <c r="AH31" s="36"/>
      <c r="AI31" s="37"/>
      <c r="AK31"/>
      <c r="AL31" s="119"/>
      <c r="AM31"/>
      <c r="AN31" s="24"/>
      <c r="AO31" s="24"/>
      <c r="AP31" s="24"/>
    </row>
    <row r="32" spans="1:42" ht="25.05" customHeight="1" thickBot="1" x14ac:dyDescent="0.35">
      <c r="A32" s="2">
        <v>26</v>
      </c>
      <c r="B32" s="132" t="s">
        <v>69</v>
      </c>
      <c r="C32" s="133" t="s">
        <v>82</v>
      </c>
      <c r="D32" s="10">
        <v>18</v>
      </c>
      <c r="F32" s="31">
        <v>26</v>
      </c>
      <c r="G32" s="141"/>
      <c r="H32" s="147"/>
      <c r="I32" s="83" t="s">
        <v>31</v>
      </c>
      <c r="J32" s="85" t="str">
        <f>IF(ISNA(MATCH(F32,$D$7:$D$68,0)),"",INDEX($B$7:$B$68,MATCH(F32,$D$7:$D$68,0)))</f>
        <v>BONNET Clement</v>
      </c>
      <c r="K32" s="5"/>
      <c r="L32" s="55"/>
      <c r="M32" s="147"/>
      <c r="N32" s="61"/>
      <c r="O32" s="14" t="str">
        <f>IF(K33=K34,"Gagnant",IF(K33&gt;K34,J33,J34))</f>
        <v>Gagnant</v>
      </c>
      <c r="P32" s="5"/>
      <c r="Q32" s="57"/>
      <c r="R32" s="148">
        <v>10</v>
      </c>
      <c r="S32" s="78"/>
      <c r="T32" s="111" t="str">
        <f>IF(P31=P32,"",IF(P31&lt;P32,O31,O32))</f>
        <v/>
      </c>
      <c r="U32" s="6"/>
      <c r="W32" s="135">
        <v>9</v>
      </c>
      <c r="X32" s="38" t="s">
        <v>18</v>
      </c>
      <c r="Y32" s="25" t="str">
        <f>IF(P31=P32,"1er poule 7",IF(P31&gt;P32,O31,O32))</f>
        <v>1er poule 7</v>
      </c>
      <c r="Z32" s="4"/>
      <c r="AD32" s="135">
        <v>9</v>
      </c>
      <c r="AE32" s="113" t="str">
        <f>IF(Z32=Z33,"",IF(Z32&gt;Z33,Y32,Y33))</f>
        <v/>
      </c>
      <c r="AF32" s="4"/>
      <c r="AH32" s="24"/>
      <c r="AI32" s="29"/>
      <c r="AJ32" s="24"/>
      <c r="AK32"/>
      <c r="AL32" s="119"/>
      <c r="AM32"/>
      <c r="AN32" s="24"/>
      <c r="AO32" s="24"/>
      <c r="AP32" s="24"/>
    </row>
    <row r="33" spans="1:42" ht="25.05" customHeight="1" thickBot="1" x14ac:dyDescent="0.35">
      <c r="A33" s="2">
        <v>27</v>
      </c>
      <c r="B33" s="132" t="s">
        <v>70</v>
      </c>
      <c r="C33" s="133" t="s">
        <v>82</v>
      </c>
      <c r="D33" s="10">
        <v>49</v>
      </c>
      <c r="F33" s="31">
        <v>27</v>
      </c>
      <c r="G33" s="141"/>
      <c r="H33" s="148">
        <v>14</v>
      </c>
      <c r="I33" s="82" t="s">
        <v>32</v>
      </c>
      <c r="J33" s="98" t="str">
        <f>IF(ISNA(MATCH(F33,$D$7:$D$68,0)),"",INDEX(B$7:$B$68,MATCH(F33,$D$7:$D$68,0)))</f>
        <v>ROUSSEL Thierry</v>
      </c>
      <c r="K33" s="6"/>
      <c r="L33" s="55"/>
      <c r="M33" s="148">
        <v>30</v>
      </c>
      <c r="N33" s="76"/>
      <c r="O33" s="15" t="str">
        <f>IF(K31=K32,"Perdant",IF(K31&lt;K32,J31,J32))</f>
        <v>Perdant</v>
      </c>
      <c r="P33" s="6"/>
      <c r="Q33" s="57"/>
      <c r="R33" s="147"/>
      <c r="S33" s="79"/>
      <c r="T33" s="18" t="str">
        <f>IF(P33=P34,"",IF(P33&gt;P34,O33,O34))</f>
        <v/>
      </c>
      <c r="U33" s="8"/>
      <c r="W33" s="136"/>
      <c r="X33" s="39" t="s">
        <v>13</v>
      </c>
      <c r="Y33" s="26" t="str">
        <f>IF(U36=U37,"2ème poule 8",IF(U36&gt;U37,T36,T37))</f>
        <v>2ème poule 8</v>
      </c>
      <c r="Z33" s="11"/>
      <c r="AD33" s="136"/>
      <c r="AE33" s="116" t="str">
        <f>IF(U56=U57,"",IF(U56&gt;U57,T56,T57))</f>
        <v/>
      </c>
      <c r="AF33" s="11"/>
      <c r="AH33" s="24"/>
      <c r="AI33" s="29"/>
      <c r="AJ33" s="24"/>
      <c r="AK33"/>
      <c r="AL33" s="119"/>
      <c r="AM33"/>
      <c r="AN33"/>
      <c r="AO33"/>
      <c r="AP33"/>
    </row>
    <row r="34" spans="1:42" ht="25.05" customHeight="1" thickBot="1" x14ac:dyDescent="0.3">
      <c r="A34" s="2">
        <v>28</v>
      </c>
      <c r="B34" s="132" t="s">
        <v>71</v>
      </c>
      <c r="C34" s="133" t="s">
        <v>82</v>
      </c>
      <c r="D34" s="10">
        <v>26</v>
      </c>
      <c r="F34" s="31">
        <v>28</v>
      </c>
      <c r="G34" s="142"/>
      <c r="H34" s="142"/>
      <c r="I34" s="84" t="s">
        <v>33</v>
      </c>
      <c r="J34" s="86" t="str">
        <f>IF(ISNA(MATCH(F34,$D$7:$D$68,0)),"",INDEX($B$7:$B$68,MATCH(F34,$D$7:$D$68,0)))</f>
        <v>BOSC Andre</v>
      </c>
      <c r="K34" s="7"/>
      <c r="L34" s="62"/>
      <c r="M34" s="142"/>
      <c r="N34" s="77"/>
      <c r="O34" s="16" t="str">
        <f>IF(K33=K34,"Perdant",IF(K33&lt;K34,J33,J34))</f>
        <v>Perdant</v>
      </c>
      <c r="P34" s="7"/>
      <c r="Q34" s="62"/>
      <c r="R34" s="63"/>
      <c r="S34" s="63"/>
      <c r="T34" s="19"/>
      <c r="U34" s="64"/>
      <c r="V34" s="106"/>
      <c r="W34" s="106"/>
      <c r="X34" s="106"/>
      <c r="Y34" s="106"/>
      <c r="Z34" s="106"/>
      <c r="AA34" s="106"/>
      <c r="AB34" s="106"/>
      <c r="AH34" s="135">
        <v>12</v>
      </c>
      <c r="AI34" s="27" t="str">
        <f>IF(AF28=AF29,"résultat",IF(AF28&gt;AF29,AE28,AE29))</f>
        <v>résultat</v>
      </c>
      <c r="AJ34" s="4"/>
      <c r="AK34"/>
      <c r="AL34" s="119"/>
      <c r="AM34"/>
      <c r="AN34"/>
      <c r="AO34"/>
      <c r="AP34"/>
    </row>
    <row r="35" spans="1:42" ht="25.05" customHeight="1" thickTop="1" thickBot="1" x14ac:dyDescent="0.35">
      <c r="A35" s="2">
        <v>29</v>
      </c>
      <c r="B35" s="132" t="s">
        <v>72</v>
      </c>
      <c r="C35" s="133" t="s">
        <v>82</v>
      </c>
      <c r="D35" s="10">
        <v>55</v>
      </c>
      <c r="F35" s="31">
        <v>29</v>
      </c>
      <c r="G35" s="140">
        <v>8</v>
      </c>
      <c r="H35" s="140">
        <v>15</v>
      </c>
      <c r="I35" s="82" t="s">
        <v>30</v>
      </c>
      <c r="J35" s="99" t="str">
        <f>IF(ISNA(MATCH(F35,$D$7:$D$68,0)),"",INDEX(B$7:$B$68,MATCH(F35,$D$7:$D$68,0)))</f>
        <v>DEBEAUX Jerome</v>
      </c>
      <c r="K35" s="6"/>
      <c r="L35" s="65"/>
      <c r="M35" s="140">
        <v>31</v>
      </c>
      <c r="N35" s="72"/>
      <c r="O35" s="112" t="str">
        <f>IF(K35=K36,"Gagnant",IF(K35&gt;K36,J35,J36))</f>
        <v>Gagnant</v>
      </c>
      <c r="P35" s="6"/>
      <c r="Q35" s="65"/>
      <c r="R35" s="67"/>
      <c r="S35" s="67"/>
      <c r="T35" s="20"/>
      <c r="U35" s="68"/>
      <c r="V35" s="107"/>
      <c r="W35" s="107"/>
      <c r="X35" s="107"/>
      <c r="Y35" s="107"/>
      <c r="Z35" s="107"/>
      <c r="AA35" s="107"/>
      <c r="AB35" s="107"/>
      <c r="AD35" s="48"/>
      <c r="AE35" s="48"/>
      <c r="AF35" s="48"/>
      <c r="AH35" s="136"/>
      <c r="AI35" s="28" t="str">
        <f>IF(AF36=AF37,"résultat",IF(AF36&gt;AF37,AE36,AE37))</f>
        <v>résultat</v>
      </c>
      <c r="AJ35" s="11"/>
      <c r="AK35"/>
      <c r="AL35" s="119"/>
      <c r="AM35"/>
      <c r="AN35"/>
      <c r="AO35"/>
      <c r="AP35"/>
    </row>
    <row r="36" spans="1:42" ht="25.05" customHeight="1" thickBot="1" x14ac:dyDescent="0.3">
      <c r="A36" s="2">
        <v>30</v>
      </c>
      <c r="B36" s="132" t="s">
        <v>73</v>
      </c>
      <c r="C36" s="133" t="s">
        <v>82</v>
      </c>
      <c r="D36" s="10">
        <v>5</v>
      </c>
      <c r="F36" s="31">
        <v>30</v>
      </c>
      <c r="G36" s="141"/>
      <c r="H36" s="147"/>
      <c r="I36" s="83" t="s">
        <v>31</v>
      </c>
      <c r="J36" s="85" t="str">
        <f>IF(ISNA(MATCH(F36,$D$7:$D$68,0)),"",INDEX($B$7:$B$68,MATCH(F36,$D$7:$D$68,0)))</f>
        <v>DUCLAUX Maurice</v>
      </c>
      <c r="K36" s="5"/>
      <c r="L36" s="55"/>
      <c r="M36" s="147"/>
      <c r="N36" s="73"/>
      <c r="O36" s="14" t="str">
        <f>IF(K37=K38,"Gagnant",IF(K37&gt;K38,J37,J38))</f>
        <v>Gagnant</v>
      </c>
      <c r="P36" s="5"/>
      <c r="Q36" s="57"/>
      <c r="R36" s="148">
        <v>9</v>
      </c>
      <c r="S36" s="78"/>
      <c r="T36" s="17" t="str">
        <f>IF(P35=P36,"",IF(P35&lt;P36,O35,O36))</f>
        <v/>
      </c>
      <c r="U36" s="6"/>
      <c r="AD36" s="135">
        <v>8</v>
      </c>
      <c r="AE36" s="115" t="str">
        <f>IF(U32=U33,"1er poule 8",IF(U32&gt;U33,T32,T33))</f>
        <v>1er poule 8</v>
      </c>
      <c r="AF36" s="4"/>
      <c r="AH36" s="36"/>
      <c r="AI36" s="37"/>
      <c r="AK36"/>
      <c r="AL36" s="119"/>
      <c r="AM36"/>
      <c r="AN36"/>
      <c r="AO36"/>
      <c r="AP36"/>
    </row>
    <row r="37" spans="1:42" ht="25.05" customHeight="1" thickBot="1" x14ac:dyDescent="0.3">
      <c r="A37" s="2">
        <v>31</v>
      </c>
      <c r="B37" s="132" t="s">
        <v>74</v>
      </c>
      <c r="C37" s="133" t="s">
        <v>83</v>
      </c>
      <c r="D37" s="10">
        <v>6</v>
      </c>
      <c r="F37" s="31">
        <v>31</v>
      </c>
      <c r="G37" s="141"/>
      <c r="H37" s="148">
        <v>16</v>
      </c>
      <c r="I37" s="82" t="s">
        <v>32</v>
      </c>
      <c r="J37" s="98" t="str">
        <f>IF(ISNA(MATCH(F37,$D$7:$D$68,0)),"",INDEX(B$7:$B$68,MATCH(F37,$D$7:$D$68,0)))</f>
        <v>RET Daniel</v>
      </c>
      <c r="K37" s="6"/>
      <c r="L37" s="55"/>
      <c r="M37" s="148">
        <v>32</v>
      </c>
      <c r="N37" s="76"/>
      <c r="O37" s="15" t="str">
        <f>IF(K35=K36,"Perdant ",IF(K35&lt;K36,J35,J36))</f>
        <v xml:space="preserve">Perdant </v>
      </c>
      <c r="P37" s="6"/>
      <c r="Q37" s="57"/>
      <c r="R37" s="147"/>
      <c r="S37" s="79"/>
      <c r="T37" s="18" t="str">
        <f>IF(P37=P38,"",IF(P37&gt;P38,O37,O38))</f>
        <v/>
      </c>
      <c r="U37" s="8"/>
      <c r="AD37" s="136"/>
      <c r="AE37" s="114" t="str">
        <f>IF(P35=P36,"",IF(P35&gt;P36,O35,O36))</f>
        <v/>
      </c>
      <c r="AF37" s="11"/>
      <c r="AH37" s="36"/>
      <c r="AI37" s="37"/>
      <c r="AK37"/>
      <c r="AL37" s="119"/>
      <c r="AM37"/>
      <c r="AN37"/>
      <c r="AO37"/>
      <c r="AP37"/>
    </row>
    <row r="38" spans="1:42" ht="25.05" customHeight="1" thickBot="1" x14ac:dyDescent="0.3">
      <c r="A38" s="2">
        <v>32</v>
      </c>
      <c r="B38" s="132" t="s">
        <v>75</v>
      </c>
      <c r="C38" s="133" t="s">
        <v>83</v>
      </c>
      <c r="D38" s="10">
        <v>4</v>
      </c>
      <c r="F38" s="31">
        <v>32</v>
      </c>
      <c r="G38" s="142"/>
      <c r="H38" s="142"/>
      <c r="I38" s="84" t="s">
        <v>33</v>
      </c>
      <c r="J38" s="86" t="str">
        <f>IF(ISNA(MATCH(F38,$D$7:$D$68,0)),"",INDEX($B$7:$B$68,MATCH(F38,$D$7:$D$68,0)))</f>
        <v>RUIZ VEY Corantin</v>
      </c>
      <c r="K38" s="7"/>
      <c r="L38" s="62"/>
      <c r="M38" s="142"/>
      <c r="N38" s="77"/>
      <c r="O38" s="16" t="str">
        <f>IF(K37=K38,"Perdant",IF(K37&lt;K38,J37,J38))</f>
        <v>Perdant</v>
      </c>
      <c r="P38" s="7"/>
      <c r="Q38" s="63"/>
      <c r="R38" s="63"/>
      <c r="S38" s="63"/>
      <c r="T38" s="63"/>
      <c r="U38" s="63"/>
      <c r="V38" s="57"/>
      <c r="W38" s="57"/>
      <c r="X38" s="57"/>
      <c r="Y38" s="57"/>
      <c r="Z38" s="57"/>
      <c r="AA38" s="57"/>
      <c r="AB38" s="57"/>
      <c r="AD38" s="48"/>
      <c r="AE38" s="48"/>
      <c r="AH38" s="36"/>
      <c r="AI38" s="37"/>
      <c r="AK38"/>
      <c r="AL38" s="119"/>
      <c r="AM38"/>
      <c r="AN38"/>
      <c r="AO38"/>
      <c r="AP38"/>
    </row>
    <row r="39" spans="1:42" ht="25.05" customHeight="1" thickTop="1" thickBot="1" x14ac:dyDescent="0.35">
      <c r="A39" s="2">
        <v>33</v>
      </c>
      <c r="B39" s="132" t="s">
        <v>76</v>
      </c>
      <c r="C39" s="133" t="s">
        <v>83</v>
      </c>
      <c r="D39" s="10">
        <v>46</v>
      </c>
      <c r="F39" s="31">
        <v>33</v>
      </c>
      <c r="G39" s="140">
        <v>9</v>
      </c>
      <c r="H39" s="143">
        <v>17</v>
      </c>
      <c r="I39" s="82" t="s">
        <v>30</v>
      </c>
      <c r="J39" s="99" t="str">
        <f>IF(ISNA(MATCH(F39,$D$7:$D$68,0)),"",INDEX(B$7:$B$68,MATCH(F39,$D$7:$D$68,0)))</f>
        <v>FAURITE Sebastien</v>
      </c>
      <c r="K39" s="100"/>
      <c r="L39" s="42"/>
      <c r="M39" s="143">
        <v>1</v>
      </c>
      <c r="N39" s="43"/>
      <c r="O39" s="15" t="str">
        <f>IF(K39=K40,"Gagnant",IF(K39&gt;K40,J39,J40))</f>
        <v>Gagnant</v>
      </c>
      <c r="P39" s="100"/>
      <c r="Q39" s="45"/>
      <c r="R39" s="44"/>
      <c r="S39" s="44"/>
      <c r="T39" s="54"/>
      <c r="U39" s="33"/>
      <c r="V39" s="33"/>
      <c r="W39" s="33"/>
      <c r="X39" s="33"/>
      <c r="Y39" s="33"/>
      <c r="Z39" s="33"/>
      <c r="AA39" s="33"/>
      <c r="AB39" s="33"/>
      <c r="AD39" s="48"/>
      <c r="AE39" s="48"/>
      <c r="AF39" s="48"/>
      <c r="AH39" s="36"/>
      <c r="AI39" s="37"/>
      <c r="AK39"/>
      <c r="AL39" s="24"/>
      <c r="AM39" s="24"/>
      <c r="AN39"/>
      <c r="AO39"/>
      <c r="AP39"/>
    </row>
    <row r="40" spans="1:42" ht="25.05" customHeight="1" thickBot="1" x14ac:dyDescent="0.35">
      <c r="A40" s="2">
        <v>34</v>
      </c>
      <c r="B40" s="132" t="s">
        <v>77</v>
      </c>
      <c r="C40" s="133" t="s">
        <v>83</v>
      </c>
      <c r="D40" s="10">
        <v>15</v>
      </c>
      <c r="F40" s="31">
        <v>34</v>
      </c>
      <c r="G40" s="141"/>
      <c r="H40" s="144"/>
      <c r="I40" s="83" t="s">
        <v>31</v>
      </c>
      <c r="J40" s="85" t="str">
        <f>IF(ISNA(MATCH(F40,$D$7:$D$68,0)),"",INDEX($B$7:$B$68,MATCH(F40,$D$7:$D$68,0)))</f>
        <v>LAUGE Rene</v>
      </c>
      <c r="K40" s="5"/>
      <c r="L40" s="31"/>
      <c r="M40" s="144"/>
      <c r="N40" s="34"/>
      <c r="O40" s="14" t="str">
        <f>IF(K41=K42,"Gagnant",IF(K41&gt;K42,J41,J42))</f>
        <v>Gagnant</v>
      </c>
      <c r="P40" s="5"/>
      <c r="R40" s="145">
        <v>8</v>
      </c>
      <c r="S40" s="80"/>
      <c r="T40" s="111" t="str">
        <f>IF(P39=P40,"",IF(P39&lt;P40,O39,O40))</f>
        <v/>
      </c>
      <c r="U40" s="6"/>
      <c r="W40" s="135">
        <v>11</v>
      </c>
      <c r="X40" s="38" t="s">
        <v>14</v>
      </c>
      <c r="Y40" s="25" t="str">
        <f>IF(P39=P40,"1er poule 9",IF(P39&gt;P40,O39,O40))</f>
        <v>1er poule 9</v>
      </c>
      <c r="Z40" s="4"/>
      <c r="AD40" s="135">
        <v>7</v>
      </c>
      <c r="AE40" s="113" t="str">
        <f>IF(Z40=Z41,"",IF(Z40&gt;Z41,Y40,Y41))</f>
        <v/>
      </c>
      <c r="AF40" s="4"/>
      <c r="AH40" s="24"/>
      <c r="AI40" s="29"/>
      <c r="AJ40" s="24"/>
      <c r="AK40"/>
      <c r="AL40" s="119"/>
      <c r="AM40"/>
      <c r="AN40"/>
      <c r="AO40"/>
      <c r="AP40"/>
    </row>
    <row r="41" spans="1:42" ht="25.05" customHeight="1" thickBot="1" x14ac:dyDescent="0.35">
      <c r="A41" s="2">
        <v>35</v>
      </c>
      <c r="B41" s="132" t="s">
        <v>84</v>
      </c>
      <c r="C41" s="133" t="s">
        <v>105</v>
      </c>
      <c r="D41" s="10">
        <v>43</v>
      </c>
      <c r="F41" s="31">
        <v>35</v>
      </c>
      <c r="G41" s="141"/>
      <c r="H41" s="145">
        <v>18</v>
      </c>
      <c r="I41" s="82" t="s">
        <v>32</v>
      </c>
      <c r="J41" s="98" t="str">
        <f>IF(ISNA(MATCH(F41,$D$7:$D$68,0)),"",INDEX(B$7:$B$68,MATCH(F41,$D$7:$D$68,0)))</f>
        <v>FEREIRE Eric</v>
      </c>
      <c r="K41" s="6"/>
      <c r="L41" s="31"/>
      <c r="M41" s="145">
        <v>2</v>
      </c>
      <c r="N41" s="74"/>
      <c r="O41" s="15" t="str">
        <f>IF(K39=K40,"Perdant",IF(K39&lt;K40,J39,J40))</f>
        <v>Perdant</v>
      </c>
      <c r="P41" s="6"/>
      <c r="R41" s="144"/>
      <c r="S41" s="81"/>
      <c r="T41" s="18" t="str">
        <f>IF(P41=P42,"",IF(P41&gt;P42,O41,O42))</f>
        <v/>
      </c>
      <c r="U41" s="8"/>
      <c r="W41" s="136"/>
      <c r="X41" s="39" t="s">
        <v>17</v>
      </c>
      <c r="Y41" s="26" t="str">
        <f>IF(U44=U45,"2ème poule 10",IF(U44&gt;U45,T44,T45))</f>
        <v>2ème poule 10</v>
      </c>
      <c r="Z41" s="11"/>
      <c r="AD41" s="136"/>
      <c r="AE41" s="116" t="str">
        <f>IF(U60=U61,"",IF(U60&gt;U61,T60,T61))</f>
        <v/>
      </c>
      <c r="AF41" s="11"/>
      <c r="AH41" s="24"/>
      <c r="AI41" s="29"/>
      <c r="AJ41" s="24"/>
      <c r="AK41"/>
      <c r="AL41" s="119"/>
      <c r="AM41"/>
      <c r="AN41" s="24"/>
      <c r="AO41" s="24"/>
      <c r="AP41" s="24"/>
    </row>
    <row r="42" spans="1:42" ht="25.05" customHeight="1" thickBot="1" x14ac:dyDescent="0.35">
      <c r="A42" s="2">
        <v>36</v>
      </c>
      <c r="B42" s="132" t="s">
        <v>85</v>
      </c>
      <c r="C42" s="133" t="s">
        <v>105</v>
      </c>
      <c r="D42" s="10">
        <v>45</v>
      </c>
      <c r="F42" s="31">
        <v>36</v>
      </c>
      <c r="G42" s="142"/>
      <c r="H42" s="146"/>
      <c r="I42" s="84" t="s">
        <v>33</v>
      </c>
      <c r="J42" s="86" t="str">
        <f>IF(ISNA(MATCH(F42,$D$7:$D$68,0)),"",INDEX($B$7:$B$68,MATCH(F42,$D$7:$D$68,0)))</f>
        <v>OFFICE</v>
      </c>
      <c r="K42" s="7"/>
      <c r="L42" s="40"/>
      <c r="M42" s="146"/>
      <c r="N42" s="75"/>
      <c r="O42" s="16" t="str">
        <f>IF(K41=K42,"Perdant",IF(K41&lt;K42,J41,J42))</f>
        <v>Perdant</v>
      </c>
      <c r="P42" s="7"/>
      <c r="Q42" s="40"/>
      <c r="R42" s="41"/>
      <c r="S42" s="41"/>
      <c r="T42" s="19"/>
      <c r="U42" s="12"/>
      <c r="V42" s="108"/>
      <c r="W42" s="108"/>
      <c r="X42" s="108"/>
      <c r="Y42" s="108"/>
      <c r="Z42" s="108"/>
      <c r="AA42" s="108"/>
      <c r="AB42" s="108"/>
      <c r="AD42" s="48"/>
      <c r="AE42" s="48"/>
      <c r="AH42" s="135">
        <v>11</v>
      </c>
      <c r="AI42" s="27" t="str">
        <f>IF(AF40=AF41,"résultat",IF(AF40&gt;AF41,AE40,AE41))</f>
        <v>résultat</v>
      </c>
      <c r="AJ42" s="4"/>
      <c r="AK42"/>
      <c r="AL42" s="119"/>
      <c r="AM42"/>
      <c r="AN42" s="24"/>
      <c r="AO42" s="24"/>
      <c r="AP42" s="24"/>
    </row>
    <row r="43" spans="1:42" ht="25.05" customHeight="1" thickTop="1" thickBot="1" x14ac:dyDescent="0.35">
      <c r="A43" s="2">
        <v>37</v>
      </c>
      <c r="B43" s="132" t="s">
        <v>86</v>
      </c>
      <c r="C43" s="133" t="s">
        <v>106</v>
      </c>
      <c r="D43" s="10">
        <v>23</v>
      </c>
      <c r="F43" s="31">
        <v>37</v>
      </c>
      <c r="G43" s="140">
        <v>10</v>
      </c>
      <c r="H43" s="143">
        <v>19</v>
      </c>
      <c r="I43" s="82" t="s">
        <v>30</v>
      </c>
      <c r="J43" s="99" t="str">
        <f>IF(ISNA(MATCH(F43,$D$7:$D$68,0)),"",INDEX(B$7:$B$68,MATCH(F43,$D$7:$D$68,0)))</f>
        <v>BUFFIERE Jerome</v>
      </c>
      <c r="K43" s="100"/>
      <c r="L43" s="42"/>
      <c r="M43" s="143">
        <v>3</v>
      </c>
      <c r="N43" s="43"/>
      <c r="O43" s="112" t="str">
        <f>IF(K43=K44,"Gagnant",IF(K43&gt;K44,J43,J44))</f>
        <v>Gagnant</v>
      </c>
      <c r="P43" s="100"/>
      <c r="Q43" s="42"/>
      <c r="R43" s="44"/>
      <c r="S43" s="44"/>
      <c r="T43" s="20"/>
      <c r="U43" s="13"/>
      <c r="V43" s="109"/>
      <c r="W43" s="109"/>
      <c r="X43" s="109"/>
      <c r="Y43" s="109"/>
      <c r="Z43" s="109"/>
      <c r="AA43" s="109"/>
      <c r="AB43" s="109"/>
      <c r="AD43" s="48"/>
      <c r="AE43" s="48"/>
      <c r="AF43" s="48"/>
      <c r="AH43" s="136"/>
      <c r="AI43" s="28" t="str">
        <f>IF(AF48=AF49,"résultat",IF(AF48&gt;AF49,AE48,AE49))</f>
        <v>résultat</v>
      </c>
      <c r="AJ43" s="11"/>
      <c r="AK43"/>
      <c r="AL43" s="119"/>
      <c r="AM43"/>
      <c r="AN43" s="24"/>
      <c r="AO43" s="24"/>
      <c r="AP43" s="24"/>
    </row>
    <row r="44" spans="1:42" ht="25.05" customHeight="1" thickBot="1" x14ac:dyDescent="0.35">
      <c r="A44" s="2">
        <v>38</v>
      </c>
      <c r="B44" s="132" t="s">
        <v>87</v>
      </c>
      <c r="C44" s="133" t="s">
        <v>106</v>
      </c>
      <c r="D44" s="10">
        <v>28</v>
      </c>
      <c r="F44" s="31">
        <v>38</v>
      </c>
      <c r="G44" s="141"/>
      <c r="H44" s="144"/>
      <c r="I44" s="83" t="s">
        <v>31</v>
      </c>
      <c r="J44" s="85" t="str">
        <f>IF(ISNA(MATCH(F44,$D$7:$D$68,0)),"",INDEX($B$7:$B$68,MATCH(F44,$D$7:$D$68,0)))</f>
        <v>BOUILLOT Denis</v>
      </c>
      <c r="K44" s="5"/>
      <c r="L44" s="31"/>
      <c r="M44" s="144"/>
      <c r="N44" s="34"/>
      <c r="O44" s="14" t="str">
        <f>IF(K45=K46,"Gagnant",IF(K45&gt;K46,J45,J46))</f>
        <v>Gagnant</v>
      </c>
      <c r="P44" s="5"/>
      <c r="R44" s="145">
        <v>7</v>
      </c>
      <c r="S44" s="80"/>
      <c r="T44" s="17" t="str">
        <f>IF(P43=P44,"",IF(P43&lt;P44,O43,O44))</f>
        <v/>
      </c>
      <c r="U44" s="6"/>
      <c r="AD44" s="135">
        <v>6</v>
      </c>
      <c r="AE44" s="115" t="str">
        <f>IF(U40=U41,"1er poule 12",IF(U40&gt;U41,T40,T41))</f>
        <v>1er poule 12</v>
      </c>
      <c r="AF44" s="4"/>
      <c r="AH44" s="36"/>
      <c r="AI44" s="37"/>
      <c r="AK44"/>
      <c r="AL44" s="119"/>
      <c r="AM44"/>
      <c r="AN44" s="24"/>
      <c r="AO44" s="24"/>
      <c r="AP44" s="24"/>
    </row>
    <row r="45" spans="1:42" ht="25.05" customHeight="1" thickBot="1" x14ac:dyDescent="0.35">
      <c r="A45" s="2">
        <v>39</v>
      </c>
      <c r="B45" s="132" t="s">
        <v>88</v>
      </c>
      <c r="C45" s="133" t="s">
        <v>106</v>
      </c>
      <c r="D45" s="10">
        <v>1</v>
      </c>
      <c r="F45" s="31">
        <v>39</v>
      </c>
      <c r="G45" s="141"/>
      <c r="H45" s="145">
        <v>20</v>
      </c>
      <c r="I45" s="82" t="s">
        <v>32</v>
      </c>
      <c r="J45" s="98" t="str">
        <f>IF(ISNA(MATCH(F45,$D$7:$D$68,0)),"",INDEX(B$7:$B$68,MATCH(F45,$D$7:$D$68,0)))</f>
        <v>PASSAS Jerome</v>
      </c>
      <c r="K45" s="6"/>
      <c r="L45" s="31"/>
      <c r="M45" s="145">
        <v>4</v>
      </c>
      <c r="N45" s="74"/>
      <c r="O45" s="15" t="str">
        <f>IF(K43=K44,"Perdant",IF(K43&lt;K44,J43,J44))</f>
        <v>Perdant</v>
      </c>
      <c r="P45" s="6"/>
      <c r="R45" s="144"/>
      <c r="S45" s="81"/>
      <c r="T45" s="18" t="str">
        <f>IF(P45=P46,"",IF(P45&gt;P46,O45,O46))</f>
        <v/>
      </c>
      <c r="U45" s="8"/>
      <c r="AD45" s="136"/>
      <c r="AE45" s="114" t="str">
        <f>IF(P43=P44,"",IF(P43&gt;P44,O43,O44))</f>
        <v/>
      </c>
      <c r="AF45" s="11"/>
      <c r="AH45" s="36"/>
      <c r="AI45" s="37"/>
      <c r="AK45"/>
      <c r="AL45" s="119"/>
      <c r="AM45"/>
      <c r="AN45" s="24"/>
      <c r="AO45" s="24"/>
      <c r="AP45" s="24"/>
    </row>
    <row r="46" spans="1:42" ht="25.05" customHeight="1" thickBot="1" x14ac:dyDescent="0.35">
      <c r="A46" s="2">
        <v>40</v>
      </c>
      <c r="B46" s="132" t="s">
        <v>89</v>
      </c>
      <c r="C46" s="133" t="s">
        <v>106</v>
      </c>
      <c r="D46" s="10">
        <v>41</v>
      </c>
      <c r="F46" s="31">
        <v>40</v>
      </c>
      <c r="G46" s="142"/>
      <c r="H46" s="146"/>
      <c r="I46" s="84" t="s">
        <v>33</v>
      </c>
      <c r="J46" s="86" t="str">
        <f>IF(ISNA(MATCH(F46,$D$7:$D$68,0)),"",INDEX($B$7:$B$68,MATCH(F46,$D$7:$D$68,0)))</f>
        <v>DESPEYSSES Vincent</v>
      </c>
      <c r="K46" s="7"/>
      <c r="L46" s="40"/>
      <c r="M46" s="146"/>
      <c r="N46" s="75"/>
      <c r="O46" s="16" t="str">
        <f>IF(K45=K46,"Perdant",IF(K45&lt;K46,J45,J46))</f>
        <v>Perdant</v>
      </c>
      <c r="P46" s="7"/>
      <c r="Q46" s="41"/>
      <c r="R46" s="41"/>
      <c r="S46" s="41"/>
      <c r="T46" s="19"/>
      <c r="U46" s="12"/>
      <c r="V46" s="108"/>
      <c r="W46" s="108"/>
      <c r="X46" s="108"/>
      <c r="Y46" s="108"/>
      <c r="Z46" s="108"/>
      <c r="AA46" s="108"/>
      <c r="AB46" s="108"/>
      <c r="AD46" s="48"/>
      <c r="AE46" s="48"/>
      <c r="AH46" s="36"/>
      <c r="AI46" s="37"/>
      <c r="AK46"/>
      <c r="AL46" s="119"/>
      <c r="AM46"/>
      <c r="AN46" s="24"/>
      <c r="AO46" s="24"/>
      <c r="AP46" s="24"/>
    </row>
    <row r="47" spans="1:42" ht="25.05" customHeight="1" thickTop="1" thickBot="1" x14ac:dyDescent="0.35">
      <c r="A47" s="2">
        <v>41</v>
      </c>
      <c r="B47" s="132" t="s">
        <v>90</v>
      </c>
      <c r="C47" s="133" t="s">
        <v>106</v>
      </c>
      <c r="D47" s="10">
        <v>52</v>
      </c>
      <c r="F47" s="31">
        <v>41</v>
      </c>
      <c r="G47" s="140">
        <v>11</v>
      </c>
      <c r="H47" s="143">
        <v>21</v>
      </c>
      <c r="I47" s="82" t="s">
        <v>30</v>
      </c>
      <c r="J47" s="99" t="str">
        <f>IF(ISNA(MATCH(F47,$D$7:$D$68,0)),"",INDEX(B$7:$B$68,MATCH(F47,$D$7:$D$68,0)))</f>
        <v>BUISSON Jacky</v>
      </c>
      <c r="K47" s="100"/>
      <c r="L47" s="42"/>
      <c r="M47" s="143">
        <v>5</v>
      </c>
      <c r="N47" s="43"/>
      <c r="O47" s="15" t="str">
        <f>IF(K47=K48,"Gagnant ",IF(K47&gt;K48,J47,J48))</f>
        <v xml:space="preserve">Gagnant </v>
      </c>
      <c r="P47" s="100"/>
      <c r="Q47" s="45"/>
      <c r="R47" s="44"/>
      <c r="S47" s="44"/>
      <c r="T47" s="20"/>
      <c r="U47" s="13"/>
      <c r="V47" s="109"/>
      <c r="W47" s="109"/>
      <c r="X47" s="109"/>
      <c r="Y47" s="109"/>
      <c r="Z47" s="109"/>
      <c r="AA47" s="109"/>
      <c r="AB47" s="109"/>
      <c r="AD47" s="48"/>
      <c r="AE47" s="48"/>
      <c r="AF47" s="48"/>
      <c r="AH47" s="36"/>
      <c r="AI47" s="37"/>
      <c r="AK47"/>
      <c r="AL47" s="119"/>
      <c r="AM47"/>
      <c r="AN47" s="24"/>
      <c r="AO47" s="24"/>
      <c r="AP47" s="24"/>
    </row>
    <row r="48" spans="1:42" ht="25.05" customHeight="1" thickBot="1" x14ac:dyDescent="0.35">
      <c r="A48" s="2">
        <v>42</v>
      </c>
      <c r="B48" s="132" t="s">
        <v>113</v>
      </c>
      <c r="C48" s="133" t="s">
        <v>106</v>
      </c>
      <c r="D48" s="10">
        <v>10</v>
      </c>
      <c r="F48" s="31">
        <v>42</v>
      </c>
      <c r="G48" s="141"/>
      <c r="H48" s="144"/>
      <c r="I48" s="83" t="s">
        <v>31</v>
      </c>
      <c r="J48" s="85" t="str">
        <f>IF(ISNA(MATCH(F48,$D$7:$D$68,0)),"",INDEX($B$7:$B$68,MATCH(F48,$D$7:$D$68,0)))</f>
        <v>ROSSI Christian</v>
      </c>
      <c r="K48" s="5"/>
      <c r="L48" s="31"/>
      <c r="M48" s="144"/>
      <c r="N48" s="34"/>
      <c r="O48" s="14" t="str">
        <f>IF(K49=K50,"Gagnant",IF(K49&gt;K50,J49,J50))</f>
        <v>Gagnant</v>
      </c>
      <c r="P48" s="5"/>
      <c r="R48" s="145">
        <v>6</v>
      </c>
      <c r="S48" s="80"/>
      <c r="T48" s="111" t="str">
        <f>IF(P47=P48,"",IF(P47&lt;P48,O47,O48))</f>
        <v/>
      </c>
      <c r="U48" s="6"/>
      <c r="W48" s="135"/>
      <c r="X48" s="38" t="s">
        <v>16</v>
      </c>
      <c r="Y48" s="25" t="str">
        <f>IF(P47=P48,"1er poule 11",IF(P47&gt;P48,O47,O48))</f>
        <v>1er poule 11</v>
      </c>
      <c r="Z48" s="4"/>
      <c r="AD48" s="135">
        <v>5</v>
      </c>
      <c r="AE48" s="113" t="str">
        <f>IF(Z48=Z49,"",IF(Z48&gt;Z49,Y48,Y49))</f>
        <v/>
      </c>
      <c r="AF48" s="4"/>
      <c r="AH48" s="24"/>
      <c r="AI48" s="29"/>
      <c r="AJ48" s="24"/>
      <c r="AK48"/>
      <c r="AL48" s="119"/>
      <c r="AM48"/>
      <c r="AN48" s="24"/>
      <c r="AO48" s="24"/>
      <c r="AP48" s="24"/>
    </row>
    <row r="49" spans="1:43" ht="25.05" customHeight="1" thickBot="1" x14ac:dyDescent="0.35">
      <c r="A49" s="2">
        <v>43</v>
      </c>
      <c r="B49" s="132" t="s">
        <v>91</v>
      </c>
      <c r="C49" s="133" t="s">
        <v>106</v>
      </c>
      <c r="D49" s="10">
        <v>40</v>
      </c>
      <c r="F49" s="31">
        <v>43</v>
      </c>
      <c r="G49" s="141"/>
      <c r="H49" s="145">
        <v>22</v>
      </c>
      <c r="I49" s="82" t="s">
        <v>32</v>
      </c>
      <c r="J49" s="98" t="str">
        <f>IF(ISNA(MATCH(F49,$D$7:$D$68,0)),"",INDEX(B$7:$B$68,MATCH(F49,$D$7:$D$68,0)))</f>
        <v>BOUVET Robert</v>
      </c>
      <c r="K49" s="6"/>
      <c r="L49" s="31"/>
      <c r="M49" s="145">
        <v>6</v>
      </c>
      <c r="N49" s="74"/>
      <c r="O49" s="15" t="str">
        <f>IF(K47=K48,"Perdant",IF(K47&lt;K48,J47,J48))</f>
        <v>Perdant</v>
      </c>
      <c r="P49" s="6"/>
      <c r="R49" s="144"/>
      <c r="S49" s="81"/>
      <c r="T49" s="18" t="str">
        <f>IF(P49=P50,"",IF(P49&gt;P50,O49,O50))</f>
        <v/>
      </c>
      <c r="U49" s="8"/>
      <c r="W49" s="136"/>
      <c r="X49" s="39" t="s">
        <v>10</v>
      </c>
      <c r="Y49" s="26" t="str">
        <f>IF(U52=U53,"2ème poule 12",IF(U52&gt;U53,T52,T53))</f>
        <v>2ème poule 12</v>
      </c>
      <c r="Z49" s="11"/>
      <c r="AD49" s="136"/>
      <c r="AE49" s="116" t="str">
        <f>IF(U64=U65,"",IF(U64&gt;U65,T64,T65))</f>
        <v/>
      </c>
      <c r="AF49" s="11"/>
      <c r="AH49" s="24"/>
      <c r="AI49" s="29"/>
      <c r="AJ49" s="24"/>
      <c r="AK49"/>
      <c r="AL49" s="119"/>
      <c r="AM49"/>
      <c r="AN49" s="24"/>
      <c r="AO49" s="24"/>
      <c r="AP49" s="24"/>
    </row>
    <row r="50" spans="1:43" ht="25.05" customHeight="1" thickBot="1" x14ac:dyDescent="0.35">
      <c r="A50" s="2">
        <v>44</v>
      </c>
      <c r="B50" s="132" t="s">
        <v>92</v>
      </c>
      <c r="C50" s="133" t="s">
        <v>106</v>
      </c>
      <c r="D50" s="10">
        <v>33</v>
      </c>
      <c r="F50" s="31">
        <v>44</v>
      </c>
      <c r="G50" s="142"/>
      <c r="H50" s="146"/>
      <c r="I50" s="84" t="s">
        <v>33</v>
      </c>
      <c r="J50" s="86" t="str">
        <f>IF(ISNA(MATCH(F50,$D$7:$D$68,0)),"",INDEX($B$7:$B$68,MATCH(F50,$D$7:$D$68,0)))</f>
        <v>CORDEIRO Albert</v>
      </c>
      <c r="K50" s="7"/>
      <c r="L50" s="40"/>
      <c r="M50" s="146"/>
      <c r="N50" s="75"/>
      <c r="O50" s="16" t="str">
        <f>IF(K49=K50,"Perdant",IF(K49&lt;K50,J49,J50))</f>
        <v>Perdant</v>
      </c>
      <c r="P50" s="7"/>
      <c r="Q50" s="40"/>
      <c r="R50" s="41"/>
      <c r="S50" s="41"/>
      <c r="T50" s="19"/>
      <c r="U50" s="12"/>
      <c r="V50" s="108"/>
      <c r="W50" s="108"/>
      <c r="X50" s="108"/>
      <c r="Y50" s="108"/>
      <c r="Z50" s="108"/>
      <c r="AA50" s="108"/>
      <c r="AB50" s="108"/>
      <c r="AD50" s="36"/>
      <c r="AE50" s="36"/>
      <c r="AH50" s="135">
        <v>9</v>
      </c>
      <c r="AI50" s="27" t="str">
        <f>IF(AF44=AF45,"résultat",IF(AF44&gt;AF45,AE44,AE45))</f>
        <v>résultat</v>
      </c>
      <c r="AJ50" s="4"/>
      <c r="AK50"/>
      <c r="AL50" s="119"/>
      <c r="AM50"/>
      <c r="AN50" s="24"/>
      <c r="AO50" s="24"/>
      <c r="AP50" s="24"/>
    </row>
    <row r="51" spans="1:43" ht="25.05" customHeight="1" thickTop="1" thickBot="1" x14ac:dyDescent="0.35">
      <c r="A51" s="2">
        <v>45</v>
      </c>
      <c r="B51" s="132" t="s">
        <v>93</v>
      </c>
      <c r="C51" s="133" t="s">
        <v>106</v>
      </c>
      <c r="D51" s="10">
        <v>31</v>
      </c>
      <c r="F51" s="31">
        <v>45</v>
      </c>
      <c r="G51" s="140">
        <v>12</v>
      </c>
      <c r="H51" s="143">
        <v>23</v>
      </c>
      <c r="I51" s="82" t="s">
        <v>30</v>
      </c>
      <c r="J51" s="99" t="str">
        <f>IF(ISNA(MATCH(F51,$D$7:$D$68,0)),"",INDEX(B$7:$B$68,MATCH(F51,$D$7:$D$68,0)))</f>
        <v>BROYER Michel</v>
      </c>
      <c r="K51" s="100"/>
      <c r="L51" s="42"/>
      <c r="M51" s="143">
        <v>7</v>
      </c>
      <c r="N51" s="43"/>
      <c r="O51" s="112" t="str">
        <f>IF(K51=K52,"Gagnant",IF(K51&gt;K52,J51,J52))</f>
        <v>Gagnant</v>
      </c>
      <c r="P51" s="100"/>
      <c r="Q51" s="42"/>
      <c r="R51" s="44"/>
      <c r="S51" s="44"/>
      <c r="T51" s="20"/>
      <c r="U51" s="13"/>
      <c r="V51" s="109"/>
      <c r="W51" s="109"/>
      <c r="X51" s="109"/>
      <c r="Y51" s="109"/>
      <c r="Z51" s="109"/>
      <c r="AA51" s="109"/>
      <c r="AB51" s="109"/>
      <c r="AD51" s="48"/>
      <c r="AE51" s="48"/>
      <c r="AF51" s="48"/>
      <c r="AH51" s="136"/>
      <c r="AI51" s="28" t="str">
        <f>IF(AF52=AF53,"résultat",IF(AF52&gt;AF53,AE52,AE53))</f>
        <v>résultat</v>
      </c>
      <c r="AJ51" s="11"/>
      <c r="AK51"/>
      <c r="AL51" s="119"/>
      <c r="AM51"/>
      <c r="AN51" s="24"/>
      <c r="AO51" s="24"/>
      <c r="AP51" s="24"/>
    </row>
    <row r="52" spans="1:43" ht="25.05" customHeight="1" thickBot="1" x14ac:dyDescent="0.35">
      <c r="A52" s="2">
        <v>46</v>
      </c>
      <c r="B52" s="132" t="s">
        <v>94</v>
      </c>
      <c r="C52" s="133" t="s">
        <v>106</v>
      </c>
      <c r="D52" s="10">
        <v>8</v>
      </c>
      <c r="F52" s="31">
        <v>46</v>
      </c>
      <c r="G52" s="141"/>
      <c r="H52" s="144"/>
      <c r="I52" s="83" t="s">
        <v>31</v>
      </c>
      <c r="J52" s="85" t="str">
        <f>IF(ISNA(MATCH(F52,$D$7:$D$68,0)),"",INDEX($B$7:$B$68,MATCH(F52,$D$7:$D$68,0)))</f>
        <v>SALLE Raymond</v>
      </c>
      <c r="K52" s="5"/>
      <c r="L52" s="31"/>
      <c r="M52" s="144"/>
      <c r="N52" s="34"/>
      <c r="O52" s="14" t="str">
        <f>IF(K53=K54,"Gagnant",IF(K53&gt;K54,J53,J54))</f>
        <v>Gagnant</v>
      </c>
      <c r="P52" s="5"/>
      <c r="R52" s="145">
        <v>5</v>
      </c>
      <c r="S52" s="80"/>
      <c r="T52" s="17" t="str">
        <f>IF(P51=P52,"",IF(P51&lt;P52,O51,O52))</f>
        <v/>
      </c>
      <c r="U52" s="6"/>
      <c r="AD52" s="135">
        <v>4</v>
      </c>
      <c r="AE52" s="115" t="str">
        <f>IF(U48=U49,"",IF(U48&gt;U49,T48,T49))</f>
        <v/>
      </c>
      <c r="AF52" s="4"/>
      <c r="AH52" s="36"/>
      <c r="AI52" s="37"/>
      <c r="AK52"/>
      <c r="AL52" s="119"/>
      <c r="AM52"/>
      <c r="AN52" s="24"/>
      <c r="AO52" s="24"/>
      <c r="AP52" s="24"/>
    </row>
    <row r="53" spans="1:43" ht="25.05" customHeight="1" thickBot="1" x14ac:dyDescent="0.35">
      <c r="A53" s="2">
        <v>47</v>
      </c>
      <c r="B53" s="132" t="s">
        <v>95</v>
      </c>
      <c r="C53" s="133" t="s">
        <v>106</v>
      </c>
      <c r="D53" s="10">
        <v>56</v>
      </c>
      <c r="F53" s="31">
        <v>47</v>
      </c>
      <c r="G53" s="141"/>
      <c r="H53" s="145">
        <v>24</v>
      </c>
      <c r="I53" s="82" t="s">
        <v>32</v>
      </c>
      <c r="J53" s="98" t="str">
        <f>IF(ISNA(MATCH(F53,$D$7:$D$68,0)),"",INDEX(B$7:$B$68,MATCH(F53,$D$7:$D$68,0)))</f>
        <v>DESSALES Yves</v>
      </c>
      <c r="K53" s="6"/>
      <c r="L53" s="31"/>
      <c r="M53" s="145">
        <v>8</v>
      </c>
      <c r="N53" s="74"/>
      <c r="O53" s="15" t="str">
        <f>IF(K51=K52,"Perdant",IF(K51&lt;K52,J51,J52))</f>
        <v>Perdant</v>
      </c>
      <c r="P53" s="6"/>
      <c r="R53" s="144"/>
      <c r="S53" s="81"/>
      <c r="T53" s="18" t="str">
        <f>IF(P53=P54,"",IF(P53&gt;P54,O53,O54))</f>
        <v/>
      </c>
      <c r="U53" s="8"/>
      <c r="AD53" s="136"/>
      <c r="AE53" s="114" t="str">
        <f>IF(P51=P52,"",IF(P51&gt;P52,O51,O52))</f>
        <v/>
      </c>
      <c r="AF53" s="11"/>
      <c r="AH53" s="36"/>
      <c r="AI53" s="37"/>
      <c r="AK53"/>
      <c r="AM53"/>
      <c r="AN53" s="24"/>
      <c r="AO53" s="24"/>
      <c r="AP53" s="24"/>
    </row>
    <row r="54" spans="1:43" ht="25.05" customHeight="1" thickBot="1" x14ac:dyDescent="0.35">
      <c r="A54" s="2">
        <v>48</v>
      </c>
      <c r="B54" s="132" t="s">
        <v>96</v>
      </c>
      <c r="C54" s="133" t="s">
        <v>106</v>
      </c>
      <c r="D54" s="10">
        <v>13</v>
      </c>
      <c r="F54" s="31">
        <v>48</v>
      </c>
      <c r="G54" s="142"/>
      <c r="H54" s="146"/>
      <c r="I54" s="84" t="s">
        <v>33</v>
      </c>
      <c r="J54" s="86" t="str">
        <f>IF(ISNA(MATCH(F54,$D$7:$D$68,0)),"",INDEX($B$7:$B$68,MATCH(F54,$D$7:$D$68,0)))</f>
        <v>DEMONTEIL</v>
      </c>
      <c r="K54" s="7"/>
      <c r="L54" s="40"/>
      <c r="M54" s="146"/>
      <c r="N54" s="75"/>
      <c r="O54" s="16" t="str">
        <f>IF(K53=K54,"Perdant",IF(K53&lt;K54,J53,J54))</f>
        <v>Perdant</v>
      </c>
      <c r="P54" s="7"/>
      <c r="Q54" s="41"/>
      <c r="R54" s="41"/>
      <c r="S54" s="41"/>
      <c r="T54" s="53"/>
      <c r="U54" s="41"/>
      <c r="AD54" s="36"/>
      <c r="AE54" s="36"/>
      <c r="AH54" s="36"/>
      <c r="AI54" s="37"/>
      <c r="AK54"/>
      <c r="AM54"/>
      <c r="AN54" s="24"/>
      <c r="AO54" s="24"/>
      <c r="AP54" s="24"/>
    </row>
    <row r="55" spans="1:43" ht="25.05" customHeight="1" thickTop="1" thickBot="1" x14ac:dyDescent="0.35">
      <c r="A55" s="2">
        <v>49</v>
      </c>
      <c r="B55" s="132" t="s">
        <v>97</v>
      </c>
      <c r="C55" s="133" t="s">
        <v>107</v>
      </c>
      <c r="D55" s="10">
        <v>25</v>
      </c>
      <c r="F55" s="31">
        <v>49</v>
      </c>
      <c r="G55" s="140">
        <v>13</v>
      </c>
      <c r="H55" s="143">
        <v>25</v>
      </c>
      <c r="I55" s="82" t="s">
        <v>30</v>
      </c>
      <c r="J55" s="99" t="str">
        <f>IF(ISNA(MATCH(F55,$D$7:$D$68,0)),"",INDEX(B$7:$B$68,MATCH(F55,$D$7:$D$68,0)))</f>
        <v>FATTORI Jean Christophe</v>
      </c>
      <c r="K55" s="6"/>
      <c r="L55" s="42"/>
      <c r="M55" s="143">
        <v>9</v>
      </c>
      <c r="N55" s="43"/>
      <c r="O55" s="112" t="str">
        <f>IF(K55=K56,"Gagnant",IF(K55&gt;K56,J55,J56))</f>
        <v>Gagnant</v>
      </c>
      <c r="P55" s="6"/>
      <c r="Q55" s="45"/>
      <c r="R55" s="44"/>
      <c r="S55" s="44"/>
      <c r="T55" s="54"/>
      <c r="U55" s="46"/>
      <c r="V55" s="33"/>
      <c r="W55" s="33"/>
      <c r="X55" s="33"/>
      <c r="Y55" s="33"/>
      <c r="Z55" s="33"/>
      <c r="AA55" s="33"/>
      <c r="AB55" s="33"/>
      <c r="AD55" s="36"/>
      <c r="AE55" s="36"/>
      <c r="AF55" s="36"/>
      <c r="AH55"/>
      <c r="AI55"/>
      <c r="AJ55"/>
      <c r="AK55"/>
      <c r="AO55" s="24"/>
      <c r="AP55" s="24"/>
      <c r="AQ55" s="24"/>
    </row>
    <row r="56" spans="1:43" ht="25.05" customHeight="1" thickBot="1" x14ac:dyDescent="0.35">
      <c r="A56" s="2">
        <v>50</v>
      </c>
      <c r="B56" s="132" t="s">
        <v>98</v>
      </c>
      <c r="C56" s="133" t="s">
        <v>107</v>
      </c>
      <c r="D56" s="10">
        <v>48</v>
      </c>
      <c r="F56" s="31">
        <v>50</v>
      </c>
      <c r="G56" s="141"/>
      <c r="H56" s="144"/>
      <c r="I56" s="83" t="s">
        <v>31</v>
      </c>
      <c r="J56" s="85" t="str">
        <f>IF(ISNA(MATCH(F56,$D$7:$D$68,0)),"",INDEX($B$7:$B$68,MATCH(F56,$D$7:$D$68,0)))</f>
        <v>GARNODIER Yves</v>
      </c>
      <c r="K56" s="7"/>
      <c r="L56" s="31"/>
      <c r="M56" s="144"/>
      <c r="N56" s="34"/>
      <c r="O56" s="14" t="str">
        <f>IF(K57=K58,"Gagnant",IF(K57&gt;K58,J57,J58))</f>
        <v>Gagnant</v>
      </c>
      <c r="P56" s="7"/>
      <c r="R56" s="145">
        <v>4</v>
      </c>
      <c r="S56" s="80"/>
      <c r="T56" s="111" t="str">
        <f>IF(P55=P56,"",IF(P55&lt;P56,O55,O56))</f>
        <v/>
      </c>
      <c r="U56" s="6"/>
      <c r="AD56" s="36"/>
      <c r="AE56" s="36"/>
      <c r="AF56" s="36"/>
      <c r="AH56"/>
      <c r="AI56"/>
      <c r="AJ56"/>
      <c r="AK56"/>
      <c r="AO56" s="24"/>
      <c r="AP56" s="24"/>
      <c r="AQ56" s="24"/>
    </row>
    <row r="57" spans="1:43" ht="25.05" customHeight="1" thickBot="1" x14ac:dyDescent="0.3">
      <c r="A57" s="2">
        <v>51</v>
      </c>
      <c r="B57" s="132" t="s">
        <v>99</v>
      </c>
      <c r="C57" s="133" t="s">
        <v>107</v>
      </c>
      <c r="D57" s="10">
        <v>7</v>
      </c>
      <c r="F57" s="31">
        <v>51</v>
      </c>
      <c r="G57" s="141"/>
      <c r="H57" s="145">
        <v>26</v>
      </c>
      <c r="I57" s="82" t="s">
        <v>32</v>
      </c>
      <c r="J57" s="98" t="str">
        <f>IF(ISNA(MATCH(F57,$D$7:$D$68,0)),"",INDEX(B$7:$B$68,MATCH(F57,$D$7:$D$68,0)))</f>
        <v>GOUYET Gilles</v>
      </c>
      <c r="K57" s="6"/>
      <c r="L57" s="31"/>
      <c r="M57" s="145">
        <v>10</v>
      </c>
      <c r="N57" s="74"/>
      <c r="O57" s="15" t="str">
        <f>IF(K55=K56,"Perdant",IF(K55&lt;K56,J55,J56))</f>
        <v>Perdant</v>
      </c>
      <c r="P57" s="6"/>
      <c r="R57" s="144"/>
      <c r="S57" s="81"/>
      <c r="T57" s="18" t="str">
        <f>IF(P57=P58,"",IF(P57&gt;P58,O57,O58))</f>
        <v/>
      </c>
      <c r="U57" s="8"/>
      <c r="AD57" s="36"/>
      <c r="AE57" s="36"/>
      <c r="AF57" s="36"/>
      <c r="AH57"/>
      <c r="AI57"/>
      <c r="AJ57"/>
      <c r="AK57"/>
    </row>
    <row r="58" spans="1:43" ht="25.05" customHeight="1" thickBot="1" x14ac:dyDescent="0.3">
      <c r="A58" s="2">
        <v>52</v>
      </c>
      <c r="B58" s="132" t="s">
        <v>100</v>
      </c>
      <c r="C58" s="133" t="s">
        <v>107</v>
      </c>
      <c r="D58" s="10">
        <v>37</v>
      </c>
      <c r="F58" s="31">
        <v>52</v>
      </c>
      <c r="G58" s="142"/>
      <c r="H58" s="146"/>
      <c r="I58" s="84" t="s">
        <v>33</v>
      </c>
      <c r="J58" s="86" t="str">
        <f>IF(ISNA(MATCH(F58,$D$7:$D$68,0)),"",INDEX($B$7:$B$68,MATCH(F58,$D$7:$D$68,0)))</f>
        <v>COURBET Alain</v>
      </c>
      <c r="K58" s="7"/>
      <c r="L58" s="40"/>
      <c r="M58" s="146"/>
      <c r="N58" s="75"/>
      <c r="O58" s="16" t="str">
        <f>IF(K57=K58,"Perdant",IF(K57&lt;K58,J57,J58))</f>
        <v>Perdant</v>
      </c>
      <c r="P58" s="7"/>
      <c r="Q58" s="40"/>
      <c r="R58" s="41"/>
      <c r="S58" s="41"/>
      <c r="T58" s="19"/>
      <c r="U58" s="12"/>
      <c r="V58" s="108"/>
      <c r="W58" s="108"/>
      <c r="X58" s="108"/>
      <c r="Y58" s="108"/>
      <c r="Z58" s="108"/>
      <c r="AA58" s="108"/>
      <c r="AB58" s="108"/>
      <c r="AD58" s="36"/>
      <c r="AE58" s="36"/>
      <c r="AF58" s="36"/>
      <c r="AH58"/>
      <c r="AI58"/>
      <c r="AJ58"/>
      <c r="AK58"/>
    </row>
    <row r="59" spans="1:43" ht="25.05" customHeight="1" thickTop="1" thickBot="1" x14ac:dyDescent="0.35">
      <c r="A59" s="2">
        <v>53</v>
      </c>
      <c r="B59" s="132" t="s">
        <v>101</v>
      </c>
      <c r="C59" s="133" t="s">
        <v>107</v>
      </c>
      <c r="D59" s="10">
        <v>51</v>
      </c>
      <c r="F59" s="31">
        <v>53</v>
      </c>
      <c r="G59" s="140">
        <v>14</v>
      </c>
      <c r="H59" s="143">
        <v>27</v>
      </c>
      <c r="I59" s="82" t="s">
        <v>30</v>
      </c>
      <c r="J59" s="99" t="str">
        <f>IF(ISNA(MATCH(F59,$D$7:$D$68,0)),"",INDEX(B$7:$B$68,MATCH(F59,$D$7:$D$68,0)))</f>
        <v>LIONNETON Marcel</v>
      </c>
      <c r="K59" s="100"/>
      <c r="L59" s="42"/>
      <c r="M59" s="143">
        <v>11</v>
      </c>
      <c r="N59" s="43"/>
      <c r="O59" s="112" t="str">
        <f>IF(K59=K60,"Gagnant",IF(K59&gt;K60,J59,J60))</f>
        <v>Gagnant</v>
      </c>
      <c r="P59" s="100"/>
      <c r="Q59" s="42"/>
      <c r="R59" s="44"/>
      <c r="S59" s="44"/>
      <c r="T59" s="20"/>
      <c r="U59" s="13"/>
      <c r="V59" s="109"/>
      <c r="W59" s="109"/>
      <c r="X59" s="109"/>
      <c r="Y59" s="109"/>
      <c r="Z59" s="109"/>
      <c r="AA59" s="109"/>
      <c r="AB59" s="109"/>
      <c r="AD59"/>
      <c r="AE59"/>
      <c r="AF59"/>
      <c r="AH59"/>
      <c r="AI59"/>
      <c r="AJ59"/>
      <c r="AK59"/>
    </row>
    <row r="60" spans="1:43" ht="25.05" customHeight="1" thickBot="1" x14ac:dyDescent="0.3">
      <c r="A60" s="2">
        <v>54</v>
      </c>
      <c r="B60" s="132" t="s">
        <v>102</v>
      </c>
      <c r="C60" s="133" t="s">
        <v>108</v>
      </c>
      <c r="D60" s="10">
        <v>59</v>
      </c>
      <c r="F60" s="31">
        <v>54</v>
      </c>
      <c r="G60" s="141"/>
      <c r="H60" s="144"/>
      <c r="I60" s="83" t="s">
        <v>31</v>
      </c>
      <c r="J60" s="85" t="str">
        <f>IF(ISNA(MATCH(F60,$D$7:$D$68,0)),"",INDEX($B$7:$B$68,MATCH(F60,$D$7:$D$68,0)))</f>
        <v>BLANC Stephane</v>
      </c>
      <c r="K60" s="5"/>
      <c r="L60" s="31"/>
      <c r="M60" s="144"/>
      <c r="N60" s="34"/>
      <c r="O60" s="14" t="str">
        <f>IF(K61=K62,"Gagnant",IF(K61&gt;K62,J61,J62))</f>
        <v>Gagnant</v>
      </c>
      <c r="P60" s="5"/>
      <c r="R60" s="145">
        <v>3</v>
      </c>
      <c r="S60" s="80"/>
      <c r="T60" s="111" t="str">
        <f>IF(P59=P60,"",IF(P59&lt;P60,O59,O60))</f>
        <v/>
      </c>
      <c r="U60" s="6"/>
      <c r="AD60"/>
      <c r="AE60"/>
      <c r="AF60"/>
      <c r="AH60"/>
      <c r="AI60"/>
      <c r="AJ60"/>
      <c r="AK60"/>
    </row>
    <row r="61" spans="1:43" ht="25.05" customHeight="1" thickBot="1" x14ac:dyDescent="0.3">
      <c r="A61" s="2">
        <v>55</v>
      </c>
      <c r="B61" s="132" t="s">
        <v>103</v>
      </c>
      <c r="C61" s="133" t="s">
        <v>108</v>
      </c>
      <c r="D61" s="10">
        <v>35</v>
      </c>
      <c r="F61" s="31">
        <v>55</v>
      </c>
      <c r="G61" s="141"/>
      <c r="H61" s="145">
        <v>28</v>
      </c>
      <c r="I61" s="82" t="s">
        <v>32</v>
      </c>
      <c r="J61" s="98" t="str">
        <f>IF(ISNA(MATCH(F61,$D$7:$D$68,0)),"",INDEX(B$7:$B$68,MATCH(F61,$D$7:$D$68,0)))</f>
        <v>BRUN Jean Louis</v>
      </c>
      <c r="K61" s="6"/>
      <c r="L61" s="31"/>
      <c r="M61" s="145">
        <v>12</v>
      </c>
      <c r="N61" s="74"/>
      <c r="O61" s="15" t="str">
        <f>IF(K59=K60,"Perdant",IF(K59&lt;K60,J59,J60))</f>
        <v>Perdant</v>
      </c>
      <c r="P61" s="6"/>
      <c r="R61" s="144"/>
      <c r="S61" s="81"/>
      <c r="T61" s="18" t="str">
        <f>IF(P61=P62,"",IF(P61&gt;P62,O61,O62))</f>
        <v/>
      </c>
      <c r="U61" s="8"/>
      <c r="AH61"/>
      <c r="AI61"/>
      <c r="AJ61"/>
      <c r="AK61"/>
    </row>
    <row r="62" spans="1:43" ht="25.05" customHeight="1" thickBot="1" x14ac:dyDescent="0.3">
      <c r="A62" s="2">
        <v>56</v>
      </c>
      <c r="B62" s="132" t="s">
        <v>104</v>
      </c>
      <c r="C62" s="133" t="s">
        <v>109</v>
      </c>
      <c r="D62" s="10">
        <v>38</v>
      </c>
      <c r="F62" s="31">
        <v>56</v>
      </c>
      <c r="G62" s="142"/>
      <c r="H62" s="146"/>
      <c r="I62" s="84" t="s">
        <v>33</v>
      </c>
      <c r="J62" s="86" t="str">
        <f>IF(ISNA(MATCH(F62,$D$7:$D$68,0)),"",INDEX($B$7:$B$68,MATCH(F62,$D$7:$D$68,0)))</f>
        <v>ROUMEAS Andre</v>
      </c>
      <c r="K62" s="7"/>
      <c r="L62" s="40"/>
      <c r="M62" s="146"/>
      <c r="N62" s="75"/>
      <c r="O62" s="16" t="str">
        <f>IF(K61=K62,"Perdant",IF(K61&lt;K62,J61,J62))</f>
        <v>Perdant</v>
      </c>
      <c r="P62" s="7"/>
      <c r="Q62" s="41"/>
      <c r="R62" s="41"/>
      <c r="S62" s="41"/>
      <c r="T62" s="19"/>
      <c r="U62" s="12"/>
      <c r="V62" s="108"/>
      <c r="W62" s="108"/>
      <c r="X62" s="108"/>
      <c r="Y62" s="108"/>
      <c r="Z62" s="108"/>
      <c r="AA62" s="108"/>
      <c r="AB62" s="108"/>
      <c r="AH62"/>
      <c r="AI62"/>
      <c r="AJ62"/>
      <c r="AK62"/>
    </row>
    <row r="63" spans="1:43" ht="25.05" customHeight="1" thickTop="1" thickBot="1" x14ac:dyDescent="0.35">
      <c r="A63" s="105">
        <v>57</v>
      </c>
      <c r="B63" s="132" t="s">
        <v>110</v>
      </c>
      <c r="C63" s="133" t="s">
        <v>112</v>
      </c>
      <c r="D63" s="10">
        <v>32</v>
      </c>
      <c r="F63" s="31">
        <v>57</v>
      </c>
      <c r="G63" s="140">
        <v>15</v>
      </c>
      <c r="H63" s="143">
        <v>29</v>
      </c>
      <c r="I63" s="82" t="s">
        <v>30</v>
      </c>
      <c r="J63" s="99" t="str">
        <f>IF(ISNA(MATCH(F63,$D$7:$D$68,0)),"",INDEX(B$7:$B$68,MATCH(F63,$D$7:$D$68,0)))</f>
        <v>MUZEAU Patrick</v>
      </c>
      <c r="K63" s="6"/>
      <c r="L63" s="42"/>
      <c r="M63" s="143">
        <v>13</v>
      </c>
      <c r="N63" s="43"/>
      <c r="O63" s="112" t="str">
        <f>IF(K63=K64,"Gagnant",IF(K63&gt;K64,J63,J64))</f>
        <v>Gagnant</v>
      </c>
      <c r="P63" s="6"/>
      <c r="Q63" s="42"/>
      <c r="R63" s="44"/>
      <c r="S63" s="44"/>
      <c r="T63" s="20"/>
      <c r="U63" s="13"/>
      <c r="V63" s="109"/>
      <c r="W63" s="109"/>
      <c r="X63" s="109"/>
      <c r="Y63" s="109"/>
      <c r="Z63" s="109"/>
      <c r="AA63" s="109"/>
      <c r="AB63" s="109"/>
      <c r="AH63" s="24"/>
      <c r="AI63" s="36"/>
      <c r="AJ63" s="37"/>
    </row>
    <row r="64" spans="1:43" ht="25.05" customHeight="1" thickBot="1" x14ac:dyDescent="0.35">
      <c r="A64" s="2">
        <v>58</v>
      </c>
      <c r="B64" s="132" t="s">
        <v>111</v>
      </c>
      <c r="C64" s="133" t="s">
        <v>112</v>
      </c>
      <c r="D64" s="10">
        <v>42</v>
      </c>
      <c r="F64" s="31">
        <v>58</v>
      </c>
      <c r="G64" s="141"/>
      <c r="H64" s="144"/>
      <c r="I64" s="83" t="s">
        <v>31</v>
      </c>
      <c r="J64" s="85" t="str">
        <f>IF(ISNA(MATCH(F64,$D$7:$D$68,0)),"",INDEX($B$7:$B$68,MATCH(F64,$D$7:$D$68,0)))</f>
        <v>MORI Paulo</v>
      </c>
      <c r="K64" s="7"/>
      <c r="L64" s="31"/>
      <c r="M64" s="144"/>
      <c r="N64" s="34"/>
      <c r="O64" s="14" t="str">
        <f>IF(K65=K66,"Gagnant",IF(K65&gt;K66,J65,J66))</f>
        <v>Gagnant</v>
      </c>
      <c r="P64" s="7"/>
      <c r="R64" s="145">
        <v>2</v>
      </c>
      <c r="S64" s="80"/>
      <c r="T64" s="111" t="str">
        <f>IF(P63=P64,"",IF(P63&lt;P64,O63,O64))</f>
        <v/>
      </c>
      <c r="U64" s="6"/>
      <c r="AH64" s="24"/>
      <c r="AI64" s="36"/>
      <c r="AJ64" s="37"/>
    </row>
    <row r="65" spans="1:37" ht="25.05" customHeight="1" thickBot="1" x14ac:dyDescent="0.35">
      <c r="A65" s="2">
        <v>59</v>
      </c>
      <c r="B65" s="21" t="s">
        <v>36</v>
      </c>
      <c r="C65" s="49"/>
      <c r="D65" s="10">
        <v>36</v>
      </c>
      <c r="F65" s="31">
        <v>59</v>
      </c>
      <c r="G65" s="141"/>
      <c r="H65" s="145">
        <v>30</v>
      </c>
      <c r="I65" s="82" t="s">
        <v>32</v>
      </c>
      <c r="J65" s="98" t="str">
        <f>IF(ISNA(MATCH(F65,$D$7:$D$68,0)),"",INDEX(B$7:$B$68,MATCH(F65,$D$7:$D$68,0)))</f>
        <v>PIZETTE Didier</v>
      </c>
      <c r="K65" s="6"/>
      <c r="L65" s="31"/>
      <c r="M65" s="145">
        <v>14</v>
      </c>
      <c r="N65" s="74"/>
      <c r="O65" s="15" t="str">
        <f>IF(K63=K64,"Perdant",IF(K63&lt;K64,J63,J64))</f>
        <v>Perdant</v>
      </c>
      <c r="P65" s="6"/>
      <c r="R65" s="144"/>
      <c r="S65" s="81"/>
      <c r="T65" s="18" t="str">
        <f>IF(P65=P66,"",IF(P65&gt;P66,O65,O66))</f>
        <v/>
      </c>
      <c r="U65" s="8"/>
      <c r="AH65" s="24"/>
      <c r="AI65" s="36"/>
      <c r="AJ65" s="37"/>
    </row>
    <row r="66" spans="1:37" ht="25.05" customHeight="1" thickBot="1" x14ac:dyDescent="0.35">
      <c r="A66" s="3">
        <v>60</v>
      </c>
      <c r="B66" s="104" t="s">
        <v>36</v>
      </c>
      <c r="C66" s="50"/>
      <c r="D66" s="10">
        <v>60</v>
      </c>
      <c r="F66" s="31">
        <v>60</v>
      </c>
      <c r="G66" s="142"/>
      <c r="H66" s="146"/>
      <c r="I66" s="84" t="s">
        <v>33</v>
      </c>
      <c r="J66" s="86" t="str">
        <f>IF(ISNA(MATCH(F66,$D$7:$D$68,0)),"",INDEX($B$7:$B$68,MATCH(F66,$D$7:$D$68,0)))</f>
        <v>OFFICE</v>
      </c>
      <c r="K66" s="7"/>
      <c r="L66" s="40"/>
      <c r="M66" s="146"/>
      <c r="N66" s="75"/>
      <c r="O66" s="16" t="str">
        <f>IF(K65=K66,"Perdant",IF(K65&lt;K66,J65,J66))</f>
        <v>Perdant</v>
      </c>
      <c r="P66" s="7"/>
      <c r="Q66" s="41"/>
      <c r="R66" s="41"/>
      <c r="S66" s="41"/>
      <c r="T66" s="19"/>
      <c r="U66" s="12"/>
      <c r="V66" s="108"/>
      <c r="W66" s="108"/>
      <c r="X66" s="108"/>
      <c r="Y66" s="108"/>
      <c r="Z66" s="108"/>
      <c r="AA66" s="108"/>
      <c r="AB66" s="108"/>
      <c r="AH66" s="24"/>
      <c r="AI66" s="36"/>
      <c r="AJ66" s="37"/>
    </row>
    <row r="67" spans="1:37" ht="25.05" customHeight="1" x14ac:dyDescent="0.25">
      <c r="A67"/>
      <c r="B67"/>
      <c r="C67"/>
      <c r="D67"/>
      <c r="F67"/>
      <c r="G67"/>
      <c r="H67"/>
      <c r="I67"/>
      <c r="J67"/>
      <c r="K67" s="110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H67"/>
      <c r="AI67"/>
      <c r="AJ67"/>
      <c r="AK67"/>
    </row>
    <row r="68" spans="1:37" ht="25.05" customHeight="1" x14ac:dyDescent="0.25">
      <c r="A68"/>
      <c r="B68"/>
      <c r="C68"/>
      <c r="D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H68"/>
      <c r="AI68"/>
      <c r="AJ68"/>
      <c r="AK68"/>
    </row>
    <row r="69" spans="1:37" x14ac:dyDescent="0.25">
      <c r="C69" s="51" t="s">
        <v>25</v>
      </c>
    </row>
    <row r="70" spans="1:37" x14ac:dyDescent="0.25">
      <c r="C70" s="52" t="s">
        <v>27</v>
      </c>
    </row>
    <row r="73" spans="1:37" ht="25.2" x14ac:dyDescent="0.25">
      <c r="A73" s="47" t="s">
        <v>26</v>
      </c>
      <c r="B73" s="47"/>
    </row>
    <row r="74" spans="1:37" ht="25.2" x14ac:dyDescent="0.25">
      <c r="A74" s="47" t="s">
        <v>39</v>
      </c>
      <c r="B74" s="47"/>
    </row>
    <row r="75" spans="1:37" ht="25.2" x14ac:dyDescent="0.25">
      <c r="A75" s="47" t="s">
        <v>34</v>
      </c>
      <c r="B75" s="47"/>
    </row>
    <row r="76" spans="1:37" ht="25.2" x14ac:dyDescent="0.25">
      <c r="A76" s="47" t="s">
        <v>35</v>
      </c>
      <c r="B76" s="47"/>
    </row>
  </sheetData>
  <sheetProtection formatCells="0" formatColumns="0" formatRows="0" insertColumns="0" insertRows="0" insertHyperlinks="0" deleteColumns="0" deleteRows="0" sort="0"/>
  <mergeCells count="129">
    <mergeCell ref="B3:C3"/>
    <mergeCell ref="B1:C1"/>
    <mergeCell ref="G35:G38"/>
    <mergeCell ref="H35:H36"/>
    <mergeCell ref="M35:M36"/>
    <mergeCell ref="R36:R37"/>
    <mergeCell ref="H37:H38"/>
    <mergeCell ref="M37:M38"/>
    <mergeCell ref="K1:O1"/>
    <mergeCell ref="Q1:R1"/>
    <mergeCell ref="G27:G30"/>
    <mergeCell ref="H27:H28"/>
    <mergeCell ref="M27:M28"/>
    <mergeCell ref="R28:R29"/>
    <mergeCell ref="H29:H30"/>
    <mergeCell ref="M29:M30"/>
    <mergeCell ref="G15:G18"/>
    <mergeCell ref="G11:G14"/>
    <mergeCell ref="G7:G10"/>
    <mergeCell ref="H9:H10"/>
    <mergeCell ref="M9:M10"/>
    <mergeCell ref="G19:G22"/>
    <mergeCell ref="H19:H20"/>
    <mergeCell ref="D1:H1"/>
    <mergeCell ref="AN4:AO4"/>
    <mergeCell ref="G63:G66"/>
    <mergeCell ref="H63:H64"/>
    <mergeCell ref="M63:M64"/>
    <mergeCell ref="R64:R65"/>
    <mergeCell ref="H65:H66"/>
    <mergeCell ref="M65:M66"/>
    <mergeCell ref="R20:R21"/>
    <mergeCell ref="H21:H22"/>
    <mergeCell ref="M21:M22"/>
    <mergeCell ref="M19:M20"/>
    <mergeCell ref="G23:G26"/>
    <mergeCell ref="H23:H24"/>
    <mergeCell ref="M23:M24"/>
    <mergeCell ref="R24:R25"/>
    <mergeCell ref="H25:H26"/>
    <mergeCell ref="M25:M26"/>
    <mergeCell ref="G39:G42"/>
    <mergeCell ref="H39:H40"/>
    <mergeCell ref="M39:M40"/>
    <mergeCell ref="R40:R41"/>
    <mergeCell ref="H41:H42"/>
    <mergeCell ref="M41:M42"/>
    <mergeCell ref="G31:G34"/>
    <mergeCell ref="AE1:AF1"/>
    <mergeCell ref="M15:M16"/>
    <mergeCell ref="R16:R17"/>
    <mergeCell ref="M17:M18"/>
    <mergeCell ref="H4:K4"/>
    <mergeCell ref="M4:P4"/>
    <mergeCell ref="R4:U4"/>
    <mergeCell ref="H11:H12"/>
    <mergeCell ref="M11:M12"/>
    <mergeCell ref="R12:R13"/>
    <mergeCell ref="H13:H14"/>
    <mergeCell ref="M13:M14"/>
    <mergeCell ref="H7:H8"/>
    <mergeCell ref="M7:M8"/>
    <mergeCell ref="R8:R9"/>
    <mergeCell ref="W4:Z4"/>
    <mergeCell ref="AC1:AD1"/>
    <mergeCell ref="T1:V1"/>
    <mergeCell ref="H15:H16"/>
    <mergeCell ref="H17:H18"/>
    <mergeCell ref="H31:H32"/>
    <mergeCell ref="M31:M32"/>
    <mergeCell ref="R32:R33"/>
    <mergeCell ref="H33:H34"/>
    <mergeCell ref="M33:M34"/>
    <mergeCell ref="H53:H54"/>
    <mergeCell ref="M53:M54"/>
    <mergeCell ref="G47:G50"/>
    <mergeCell ref="H47:H48"/>
    <mergeCell ref="M47:M48"/>
    <mergeCell ref="R48:R49"/>
    <mergeCell ref="H49:H50"/>
    <mergeCell ref="M49:M50"/>
    <mergeCell ref="G43:G46"/>
    <mergeCell ref="H43:H44"/>
    <mergeCell ref="M43:M44"/>
    <mergeCell ref="R44:R45"/>
    <mergeCell ref="H45:H46"/>
    <mergeCell ref="M45:M46"/>
    <mergeCell ref="AH4:AJ4"/>
    <mergeCell ref="AH10:AH11"/>
    <mergeCell ref="AH18:AH19"/>
    <mergeCell ref="AH26:AH27"/>
    <mergeCell ref="AH34:AH35"/>
    <mergeCell ref="AH42:AH43"/>
    <mergeCell ref="AH50:AH51"/>
    <mergeCell ref="AE4:AF4"/>
    <mergeCell ref="G59:G62"/>
    <mergeCell ref="H59:H60"/>
    <mergeCell ref="M59:M60"/>
    <mergeCell ref="R60:R61"/>
    <mergeCell ref="H61:H62"/>
    <mergeCell ref="M61:M62"/>
    <mergeCell ref="G55:G58"/>
    <mergeCell ref="H55:H56"/>
    <mergeCell ref="M55:M56"/>
    <mergeCell ref="R56:R57"/>
    <mergeCell ref="H57:H58"/>
    <mergeCell ref="M57:M58"/>
    <mergeCell ref="G51:G54"/>
    <mergeCell ref="H51:H52"/>
    <mergeCell ref="M51:M52"/>
    <mergeCell ref="R52:R53"/>
    <mergeCell ref="W40:W41"/>
    <mergeCell ref="AD40:AD41"/>
    <mergeCell ref="W48:W49"/>
    <mergeCell ref="AD44:AD45"/>
    <mergeCell ref="AD48:AD49"/>
    <mergeCell ref="AD52:AD53"/>
    <mergeCell ref="W8:W9"/>
    <mergeCell ref="AD12:AD13"/>
    <mergeCell ref="W16:W17"/>
    <mergeCell ref="AD20:AD21"/>
    <mergeCell ref="W24:W25"/>
    <mergeCell ref="AD28:AD29"/>
    <mergeCell ref="W32:W33"/>
    <mergeCell ref="AD36:AD37"/>
    <mergeCell ref="AD8:AD9"/>
    <mergeCell ref="AD16:AD17"/>
    <mergeCell ref="AD24:AD25"/>
    <mergeCell ref="AD32:AD33"/>
  </mergeCells>
  <conditionalFormatting sqref="D7:D66">
    <cfRule type="duplicateValues" dxfId="136" priority="127"/>
  </conditionalFormatting>
  <conditionalFormatting sqref="K7:K8">
    <cfRule type="duplicateValues" dxfId="135" priority="562"/>
    <cfRule type="iconSet" priority="563">
      <iconSet>
        <cfvo type="percent" val="0"/>
        <cfvo type="percent" val="12"/>
        <cfvo type="percent" val="13"/>
      </iconSet>
    </cfRule>
  </conditionalFormatting>
  <conditionalFormatting sqref="K9:K10">
    <cfRule type="iconSet" priority="561">
      <iconSet>
        <cfvo type="percent" val="0"/>
        <cfvo type="percent" val="12"/>
        <cfvo type="percent" val="13"/>
      </iconSet>
    </cfRule>
    <cfRule type="duplicateValues" dxfId="134" priority="559"/>
    <cfRule type="duplicateValues" dxfId="133" priority="560"/>
  </conditionalFormatting>
  <conditionalFormatting sqref="K11:K12">
    <cfRule type="duplicateValues" dxfId="132" priority="557"/>
    <cfRule type="iconSet" priority="558">
      <iconSet>
        <cfvo type="percent" val="0"/>
        <cfvo type="percent" val="12"/>
        <cfvo type="percent" val="13"/>
      </iconSet>
    </cfRule>
  </conditionalFormatting>
  <conditionalFormatting sqref="K13:K14">
    <cfRule type="duplicateValues" dxfId="131" priority="554"/>
    <cfRule type="duplicateValues" dxfId="130" priority="555"/>
    <cfRule type="iconSet" priority="556">
      <iconSet>
        <cfvo type="percent" val="0"/>
        <cfvo type="percent" val="12"/>
        <cfvo type="percent" val="13"/>
      </iconSet>
    </cfRule>
  </conditionalFormatting>
  <conditionalFormatting sqref="K15:K16">
    <cfRule type="duplicateValues" dxfId="129" priority="552"/>
    <cfRule type="iconSet" priority="553">
      <iconSet>
        <cfvo type="percent" val="0"/>
        <cfvo type="percent" val="12"/>
        <cfvo type="percent" val="13"/>
      </iconSet>
    </cfRule>
  </conditionalFormatting>
  <conditionalFormatting sqref="K17:K18">
    <cfRule type="duplicateValues" dxfId="128" priority="550"/>
    <cfRule type="iconSet" priority="551">
      <iconSet>
        <cfvo type="percent" val="0"/>
        <cfvo type="percent" val="12"/>
        <cfvo type="percent" val="13"/>
      </iconSet>
    </cfRule>
    <cfRule type="duplicateValues" dxfId="127" priority="549"/>
  </conditionalFormatting>
  <conditionalFormatting sqref="K19:K20">
    <cfRule type="iconSet" priority="548">
      <iconSet>
        <cfvo type="percent" val="0"/>
        <cfvo type="percent" val="12"/>
        <cfvo type="percent" val="13"/>
      </iconSet>
    </cfRule>
    <cfRule type="duplicateValues" dxfId="126" priority="547"/>
  </conditionalFormatting>
  <conditionalFormatting sqref="K21:K22">
    <cfRule type="duplicateValues" dxfId="125" priority="544"/>
    <cfRule type="iconSet" priority="546">
      <iconSet>
        <cfvo type="percent" val="0"/>
        <cfvo type="percent" val="12"/>
        <cfvo type="percent" val="13"/>
      </iconSet>
    </cfRule>
    <cfRule type="duplicateValues" dxfId="124" priority="545"/>
  </conditionalFormatting>
  <conditionalFormatting sqref="K23:K24">
    <cfRule type="duplicateValues" dxfId="123" priority="542"/>
    <cfRule type="iconSet" priority="543">
      <iconSet>
        <cfvo type="percent" val="0"/>
        <cfvo type="percent" val="12"/>
        <cfvo type="percent" val="13"/>
      </iconSet>
    </cfRule>
  </conditionalFormatting>
  <conditionalFormatting sqref="K25:K26">
    <cfRule type="duplicateValues" dxfId="122" priority="537"/>
    <cfRule type="iconSet" priority="538">
      <iconSet>
        <cfvo type="percent" val="0"/>
        <cfvo type="percent" val="12"/>
        <cfvo type="percent" val="13"/>
      </iconSet>
    </cfRule>
    <cfRule type="duplicateValues" dxfId="121" priority="536"/>
  </conditionalFormatting>
  <conditionalFormatting sqref="K27:K28">
    <cfRule type="iconSet" priority="541">
      <iconSet>
        <cfvo type="percent" val="0"/>
        <cfvo type="percent" val="12"/>
        <cfvo type="percent" val="13"/>
      </iconSet>
    </cfRule>
    <cfRule type="iconSet" priority="535">
      <iconSet>
        <cfvo type="percent" val="0"/>
        <cfvo type="percent" val="12"/>
        <cfvo type="percent" val="13"/>
      </iconSet>
    </cfRule>
    <cfRule type="duplicateValues" dxfId="120" priority="534"/>
  </conditionalFormatting>
  <conditionalFormatting sqref="K29:K30">
    <cfRule type="duplicateValues" dxfId="119" priority="532"/>
    <cfRule type="duplicateValues" dxfId="118" priority="531"/>
    <cfRule type="iconSet" priority="533">
      <iconSet>
        <cfvo type="percent" val="0"/>
        <cfvo type="percent" val="12"/>
        <cfvo type="percent" val="13"/>
      </iconSet>
    </cfRule>
  </conditionalFormatting>
  <conditionalFormatting sqref="K31:K32">
    <cfRule type="iconSet" priority="530">
      <iconSet>
        <cfvo type="percent" val="0"/>
        <cfvo type="percent" val="12"/>
        <cfvo type="percent" val="13"/>
      </iconSet>
    </cfRule>
    <cfRule type="duplicateValues" dxfId="117" priority="529"/>
    <cfRule type="iconSet" priority="540">
      <iconSet>
        <cfvo type="percent" val="0"/>
        <cfvo type="percent" val="12"/>
        <cfvo type="percent" val="13"/>
      </iconSet>
    </cfRule>
  </conditionalFormatting>
  <conditionalFormatting sqref="K33:K34">
    <cfRule type="duplicateValues" dxfId="116" priority="526"/>
    <cfRule type="duplicateValues" dxfId="115" priority="527"/>
    <cfRule type="iconSet" priority="528">
      <iconSet>
        <cfvo type="percent" val="0"/>
        <cfvo type="percent" val="12"/>
        <cfvo type="percent" val="13"/>
      </iconSet>
    </cfRule>
  </conditionalFormatting>
  <conditionalFormatting sqref="K35:K36">
    <cfRule type="iconSet" priority="525">
      <iconSet>
        <cfvo type="percent" val="0"/>
        <cfvo type="percent" val="12"/>
        <cfvo type="percent" val="13"/>
      </iconSet>
    </cfRule>
    <cfRule type="duplicateValues" dxfId="114" priority="524"/>
    <cfRule type="iconSet" priority="539">
      <iconSet>
        <cfvo type="percent" val="0"/>
        <cfvo type="percent" val="12"/>
        <cfvo type="percent" val="13"/>
      </iconSet>
    </cfRule>
  </conditionalFormatting>
  <conditionalFormatting sqref="K37:K38">
    <cfRule type="duplicateValues" dxfId="113" priority="521"/>
    <cfRule type="duplicateValues" dxfId="112" priority="522"/>
    <cfRule type="iconSet" priority="523">
      <iconSet>
        <cfvo type="percent" val="0"/>
        <cfvo type="percent" val="12"/>
        <cfvo type="percent" val="13"/>
      </iconSet>
    </cfRule>
  </conditionalFormatting>
  <conditionalFormatting sqref="K39:K40">
    <cfRule type="duplicateValues" dxfId="111" priority="449"/>
    <cfRule type="iconSet" priority="450">
      <iconSet>
        <cfvo type="percent" val="0"/>
        <cfvo type="percent" val="12"/>
        <cfvo type="percent" val="13"/>
      </iconSet>
    </cfRule>
  </conditionalFormatting>
  <conditionalFormatting sqref="K41:K42">
    <cfRule type="iconSet" priority="445">
      <iconSet>
        <cfvo type="percent" val="0"/>
        <cfvo type="percent" val="12"/>
        <cfvo type="percent" val="13"/>
      </iconSet>
    </cfRule>
    <cfRule type="duplicateValues" dxfId="110" priority="444"/>
    <cfRule type="duplicateValues" dxfId="109" priority="443"/>
  </conditionalFormatting>
  <conditionalFormatting sqref="K43:K44">
    <cfRule type="iconSet" priority="442">
      <iconSet>
        <cfvo type="percent" val="0"/>
        <cfvo type="percent" val="12"/>
        <cfvo type="percent" val="13"/>
      </iconSet>
    </cfRule>
    <cfRule type="duplicateValues" dxfId="108" priority="441"/>
    <cfRule type="iconSet" priority="448">
      <iconSet>
        <cfvo type="percent" val="0"/>
        <cfvo type="percent" val="12"/>
        <cfvo type="percent" val="13"/>
      </iconSet>
    </cfRule>
  </conditionalFormatting>
  <conditionalFormatting sqref="K45:K46">
    <cfRule type="iconSet" priority="440">
      <iconSet>
        <cfvo type="percent" val="0"/>
        <cfvo type="percent" val="12"/>
        <cfvo type="percent" val="13"/>
      </iconSet>
    </cfRule>
    <cfRule type="duplicateValues" dxfId="107" priority="438"/>
    <cfRule type="duplicateValues" dxfId="106" priority="439"/>
  </conditionalFormatting>
  <conditionalFormatting sqref="K47:K48">
    <cfRule type="iconSet" priority="447">
      <iconSet>
        <cfvo type="percent" val="0"/>
        <cfvo type="percent" val="12"/>
        <cfvo type="percent" val="13"/>
      </iconSet>
    </cfRule>
    <cfRule type="duplicateValues" dxfId="105" priority="436"/>
    <cfRule type="iconSet" priority="437">
      <iconSet>
        <cfvo type="percent" val="0"/>
        <cfvo type="percent" val="12"/>
        <cfvo type="percent" val="13"/>
      </iconSet>
    </cfRule>
  </conditionalFormatting>
  <conditionalFormatting sqref="K49:K50">
    <cfRule type="duplicateValues" dxfId="104" priority="434"/>
    <cfRule type="duplicateValues" dxfId="103" priority="433"/>
    <cfRule type="iconSet" priority="435">
      <iconSet>
        <cfvo type="percent" val="0"/>
        <cfvo type="percent" val="12"/>
        <cfvo type="percent" val="13"/>
      </iconSet>
    </cfRule>
  </conditionalFormatting>
  <conditionalFormatting sqref="K51:K52">
    <cfRule type="duplicateValues" dxfId="102" priority="431"/>
    <cfRule type="iconSet" priority="432">
      <iconSet>
        <cfvo type="percent" val="0"/>
        <cfvo type="percent" val="12"/>
        <cfvo type="percent" val="13"/>
      </iconSet>
    </cfRule>
    <cfRule type="iconSet" priority="446">
      <iconSet>
        <cfvo type="percent" val="0"/>
        <cfvo type="percent" val="12"/>
        <cfvo type="percent" val="13"/>
      </iconSet>
    </cfRule>
  </conditionalFormatting>
  <conditionalFormatting sqref="K53:K54">
    <cfRule type="iconSet" priority="123">
      <iconSet>
        <cfvo type="percent" val="0"/>
        <cfvo type="percent" val="12"/>
        <cfvo type="percent" val="13"/>
      </iconSet>
    </cfRule>
    <cfRule type="duplicateValues" dxfId="101" priority="124"/>
  </conditionalFormatting>
  <conditionalFormatting sqref="K55:K56">
    <cfRule type="duplicateValues" dxfId="100" priority="122"/>
    <cfRule type="iconSet" priority="120">
      <iconSet>
        <cfvo type="percent" val="0"/>
        <cfvo type="percent" val="12"/>
        <cfvo type="percent" val="13"/>
      </iconSet>
    </cfRule>
  </conditionalFormatting>
  <conditionalFormatting sqref="K57:K58">
    <cfRule type="iconSet" priority="430">
      <iconSet>
        <cfvo type="percent" val="0"/>
        <cfvo type="percent" val="12"/>
        <cfvo type="percent" val="13"/>
      </iconSet>
    </cfRule>
    <cfRule type="duplicateValues" dxfId="99" priority="429"/>
  </conditionalFormatting>
  <conditionalFormatting sqref="K59:K60">
    <cfRule type="duplicateValues" dxfId="98" priority="403"/>
    <cfRule type="iconSet" priority="404">
      <iconSet>
        <cfvo type="percent" val="0"/>
        <cfvo type="percent" val="12"/>
        <cfvo type="percent" val="13"/>
      </iconSet>
    </cfRule>
  </conditionalFormatting>
  <conditionalFormatting sqref="K61:K62">
    <cfRule type="iconSet" priority="116">
      <iconSet>
        <cfvo type="percent" val="0"/>
        <cfvo type="percent" val="12"/>
        <cfvo type="percent" val="13"/>
      </iconSet>
    </cfRule>
    <cfRule type="duplicateValues" dxfId="97" priority="119"/>
  </conditionalFormatting>
  <conditionalFormatting sqref="K63:K64">
    <cfRule type="duplicateValues" dxfId="96" priority="398"/>
    <cfRule type="iconSet" priority="117">
      <iconSet>
        <cfvo type="percent" val="0"/>
        <cfvo type="percent" val="12"/>
        <cfvo type="percent" val="13"/>
      </iconSet>
    </cfRule>
  </conditionalFormatting>
  <conditionalFormatting sqref="K65:K66">
    <cfRule type="iconSet" priority="399">
      <iconSet>
        <cfvo type="percent" val="0"/>
        <cfvo type="percent" val="12"/>
        <cfvo type="percent" val="13"/>
      </iconSet>
    </cfRule>
    <cfRule type="duplicateValues" dxfId="95" priority="118"/>
  </conditionalFormatting>
  <conditionalFormatting sqref="P7:P8">
    <cfRule type="iconSet" priority="115">
      <iconSet>
        <cfvo type="percent" val="0"/>
        <cfvo type="percent" val="12"/>
        <cfvo type="percent" val="13"/>
      </iconSet>
    </cfRule>
    <cfRule type="duplicateValues" dxfId="94" priority="114"/>
  </conditionalFormatting>
  <conditionalFormatting sqref="P9:P10">
    <cfRule type="duplicateValues" dxfId="93" priority="112"/>
    <cfRule type="iconSet" priority="113">
      <iconSet>
        <cfvo type="percent" val="0"/>
        <cfvo type="percent" val="12"/>
        <cfvo type="percent" val="13"/>
      </iconSet>
    </cfRule>
    <cfRule type="duplicateValues" dxfId="92" priority="111"/>
  </conditionalFormatting>
  <conditionalFormatting sqref="P11:P12">
    <cfRule type="duplicateValues" dxfId="91" priority="109"/>
    <cfRule type="iconSet" priority="110">
      <iconSet>
        <cfvo type="percent" val="0"/>
        <cfvo type="percent" val="12"/>
        <cfvo type="percent" val="13"/>
      </iconSet>
    </cfRule>
  </conditionalFormatting>
  <conditionalFormatting sqref="P13:P14">
    <cfRule type="iconSet" priority="108">
      <iconSet>
        <cfvo type="percent" val="0"/>
        <cfvo type="percent" val="12"/>
        <cfvo type="percent" val="13"/>
      </iconSet>
    </cfRule>
    <cfRule type="duplicateValues" dxfId="90" priority="107"/>
    <cfRule type="duplicateValues" dxfId="89" priority="106"/>
  </conditionalFormatting>
  <conditionalFormatting sqref="P15:P16">
    <cfRule type="duplicateValues" dxfId="88" priority="104"/>
    <cfRule type="iconSet" priority="105">
      <iconSet>
        <cfvo type="percent" val="0"/>
        <cfvo type="percent" val="12"/>
        <cfvo type="percent" val="13"/>
      </iconSet>
    </cfRule>
  </conditionalFormatting>
  <conditionalFormatting sqref="P17:P18">
    <cfRule type="duplicateValues" dxfId="87" priority="101"/>
    <cfRule type="iconSet" priority="103">
      <iconSet>
        <cfvo type="percent" val="0"/>
        <cfvo type="percent" val="12"/>
        <cfvo type="percent" val="13"/>
      </iconSet>
    </cfRule>
    <cfRule type="duplicateValues" dxfId="86" priority="102"/>
  </conditionalFormatting>
  <conditionalFormatting sqref="P19:P20">
    <cfRule type="iconSet" priority="100">
      <iconSet>
        <cfvo type="percent" val="0"/>
        <cfvo type="percent" val="12"/>
        <cfvo type="percent" val="13"/>
      </iconSet>
    </cfRule>
    <cfRule type="duplicateValues" dxfId="85" priority="99"/>
  </conditionalFormatting>
  <conditionalFormatting sqref="P21:P22">
    <cfRule type="iconSet" priority="98">
      <iconSet>
        <cfvo type="percent" val="0"/>
        <cfvo type="percent" val="12"/>
        <cfvo type="percent" val="13"/>
      </iconSet>
    </cfRule>
    <cfRule type="duplicateValues" dxfId="84" priority="97"/>
    <cfRule type="duplicateValues" dxfId="83" priority="96"/>
  </conditionalFormatting>
  <conditionalFormatting sqref="P23:P24">
    <cfRule type="iconSet" priority="95">
      <iconSet>
        <cfvo type="percent" val="0"/>
        <cfvo type="percent" val="12"/>
        <cfvo type="percent" val="13"/>
      </iconSet>
    </cfRule>
    <cfRule type="duplicateValues" dxfId="82" priority="94"/>
  </conditionalFormatting>
  <conditionalFormatting sqref="P25:P26">
    <cfRule type="iconSet" priority="90">
      <iconSet>
        <cfvo type="percent" val="0"/>
        <cfvo type="percent" val="12"/>
        <cfvo type="percent" val="13"/>
      </iconSet>
    </cfRule>
    <cfRule type="duplicateValues" dxfId="81" priority="89"/>
    <cfRule type="duplicateValues" dxfId="80" priority="88"/>
  </conditionalFormatting>
  <conditionalFormatting sqref="P27:P28">
    <cfRule type="iconSet" priority="93">
      <iconSet>
        <cfvo type="percent" val="0"/>
        <cfvo type="percent" val="12"/>
        <cfvo type="percent" val="13"/>
      </iconSet>
    </cfRule>
    <cfRule type="duplicateValues" dxfId="79" priority="86"/>
    <cfRule type="iconSet" priority="87">
      <iconSet>
        <cfvo type="percent" val="0"/>
        <cfvo type="percent" val="12"/>
        <cfvo type="percent" val="13"/>
      </iconSet>
    </cfRule>
  </conditionalFormatting>
  <conditionalFormatting sqref="P29:P30">
    <cfRule type="duplicateValues" dxfId="78" priority="83"/>
    <cfRule type="duplicateValues" dxfId="77" priority="84"/>
    <cfRule type="iconSet" priority="85">
      <iconSet>
        <cfvo type="percent" val="0"/>
        <cfvo type="percent" val="12"/>
        <cfvo type="percent" val="13"/>
      </iconSet>
    </cfRule>
  </conditionalFormatting>
  <conditionalFormatting sqref="P31:P32">
    <cfRule type="iconSet" priority="92">
      <iconSet>
        <cfvo type="percent" val="0"/>
        <cfvo type="percent" val="12"/>
        <cfvo type="percent" val="13"/>
      </iconSet>
    </cfRule>
    <cfRule type="duplicateValues" dxfId="76" priority="81"/>
    <cfRule type="iconSet" priority="82">
      <iconSet>
        <cfvo type="percent" val="0"/>
        <cfvo type="percent" val="12"/>
        <cfvo type="percent" val="13"/>
      </iconSet>
    </cfRule>
  </conditionalFormatting>
  <conditionalFormatting sqref="P33:P34">
    <cfRule type="iconSet" priority="80">
      <iconSet>
        <cfvo type="percent" val="0"/>
        <cfvo type="percent" val="12"/>
        <cfvo type="percent" val="13"/>
      </iconSet>
    </cfRule>
    <cfRule type="duplicateValues" dxfId="75" priority="78"/>
    <cfRule type="duplicateValues" dxfId="74" priority="79"/>
  </conditionalFormatting>
  <conditionalFormatting sqref="P35:P36">
    <cfRule type="iconSet" priority="77">
      <iconSet>
        <cfvo type="percent" val="0"/>
        <cfvo type="percent" val="12"/>
        <cfvo type="percent" val="13"/>
      </iconSet>
    </cfRule>
    <cfRule type="duplicateValues" dxfId="73" priority="76"/>
    <cfRule type="iconSet" priority="91">
      <iconSet>
        <cfvo type="percent" val="0"/>
        <cfvo type="percent" val="12"/>
        <cfvo type="percent" val="13"/>
      </iconSet>
    </cfRule>
  </conditionalFormatting>
  <conditionalFormatting sqref="P37:P38">
    <cfRule type="duplicateValues" dxfId="72" priority="73"/>
    <cfRule type="iconSet" priority="75">
      <iconSet>
        <cfvo type="percent" val="0"/>
        <cfvo type="percent" val="12"/>
        <cfvo type="percent" val="13"/>
      </iconSet>
    </cfRule>
    <cfRule type="duplicateValues" dxfId="71" priority="74"/>
  </conditionalFormatting>
  <conditionalFormatting sqref="P39:P40">
    <cfRule type="iconSet" priority="72">
      <iconSet>
        <cfvo type="percent" val="0"/>
        <cfvo type="percent" val="12"/>
        <cfvo type="percent" val="13"/>
      </iconSet>
    </cfRule>
    <cfRule type="duplicateValues" dxfId="70" priority="71"/>
  </conditionalFormatting>
  <conditionalFormatting sqref="P41:P42">
    <cfRule type="iconSet" priority="67">
      <iconSet>
        <cfvo type="percent" val="0"/>
        <cfvo type="percent" val="12"/>
        <cfvo type="percent" val="13"/>
      </iconSet>
    </cfRule>
    <cfRule type="duplicateValues" dxfId="69" priority="66"/>
    <cfRule type="duplicateValues" dxfId="68" priority="65"/>
  </conditionalFormatting>
  <conditionalFormatting sqref="P43:P44">
    <cfRule type="iconSet" priority="70">
      <iconSet>
        <cfvo type="percent" val="0"/>
        <cfvo type="percent" val="12"/>
        <cfvo type="percent" val="13"/>
      </iconSet>
    </cfRule>
    <cfRule type="iconSet" priority="64">
      <iconSet>
        <cfvo type="percent" val="0"/>
        <cfvo type="percent" val="12"/>
        <cfvo type="percent" val="13"/>
      </iconSet>
    </cfRule>
    <cfRule type="duplicateValues" dxfId="67" priority="63"/>
  </conditionalFormatting>
  <conditionalFormatting sqref="P45:P46">
    <cfRule type="duplicateValues" dxfId="66" priority="60"/>
    <cfRule type="duplicateValues" dxfId="65" priority="61"/>
    <cfRule type="iconSet" priority="62">
      <iconSet>
        <cfvo type="percent" val="0"/>
        <cfvo type="percent" val="12"/>
        <cfvo type="percent" val="13"/>
      </iconSet>
    </cfRule>
  </conditionalFormatting>
  <conditionalFormatting sqref="P47:P48">
    <cfRule type="duplicateValues" dxfId="64" priority="58"/>
    <cfRule type="iconSet" priority="59">
      <iconSet>
        <cfvo type="percent" val="0"/>
        <cfvo type="percent" val="12"/>
        <cfvo type="percent" val="13"/>
      </iconSet>
    </cfRule>
    <cfRule type="iconSet" priority="69">
      <iconSet>
        <cfvo type="percent" val="0"/>
        <cfvo type="percent" val="12"/>
        <cfvo type="percent" val="13"/>
      </iconSet>
    </cfRule>
  </conditionalFormatting>
  <conditionalFormatting sqref="P49:P50">
    <cfRule type="iconSet" priority="57">
      <iconSet>
        <cfvo type="percent" val="0"/>
        <cfvo type="percent" val="12"/>
        <cfvo type="percent" val="13"/>
      </iconSet>
    </cfRule>
    <cfRule type="duplicateValues" dxfId="63" priority="56"/>
    <cfRule type="duplicateValues" dxfId="62" priority="55"/>
  </conditionalFormatting>
  <conditionalFormatting sqref="P51:P52">
    <cfRule type="iconSet" priority="68">
      <iconSet>
        <cfvo type="percent" val="0"/>
        <cfvo type="percent" val="12"/>
        <cfvo type="percent" val="13"/>
      </iconSet>
    </cfRule>
    <cfRule type="iconSet" priority="54">
      <iconSet>
        <cfvo type="percent" val="0"/>
        <cfvo type="percent" val="12"/>
        <cfvo type="percent" val="13"/>
      </iconSet>
    </cfRule>
    <cfRule type="duplicateValues" dxfId="61" priority="53"/>
  </conditionalFormatting>
  <conditionalFormatting sqref="P53:P54">
    <cfRule type="duplicateValues" dxfId="60" priority="46"/>
    <cfRule type="iconSet" priority="45">
      <iconSet>
        <cfvo type="percent" val="0"/>
        <cfvo type="percent" val="12"/>
        <cfvo type="percent" val="13"/>
      </iconSet>
    </cfRule>
  </conditionalFormatting>
  <conditionalFormatting sqref="P55:P56">
    <cfRule type="iconSet" priority="43">
      <iconSet>
        <cfvo type="percent" val="0"/>
        <cfvo type="percent" val="12"/>
        <cfvo type="percent" val="13"/>
      </iconSet>
    </cfRule>
    <cfRule type="duplicateValues" dxfId="59" priority="44"/>
  </conditionalFormatting>
  <conditionalFormatting sqref="P57:P58">
    <cfRule type="iconSet" priority="52">
      <iconSet>
        <cfvo type="percent" val="0"/>
        <cfvo type="percent" val="12"/>
        <cfvo type="percent" val="13"/>
      </iconSet>
    </cfRule>
    <cfRule type="duplicateValues" dxfId="58" priority="51"/>
  </conditionalFormatting>
  <conditionalFormatting sqref="P59:P60">
    <cfRule type="iconSet" priority="50">
      <iconSet>
        <cfvo type="percent" val="0"/>
        <cfvo type="percent" val="12"/>
        <cfvo type="percent" val="13"/>
      </iconSet>
    </cfRule>
    <cfRule type="duplicateValues" dxfId="57" priority="49"/>
  </conditionalFormatting>
  <conditionalFormatting sqref="P61:P62">
    <cfRule type="duplicateValues" dxfId="56" priority="42"/>
    <cfRule type="iconSet" priority="39">
      <iconSet>
        <cfvo type="percent" val="0"/>
        <cfvo type="percent" val="12"/>
        <cfvo type="percent" val="13"/>
      </iconSet>
    </cfRule>
  </conditionalFormatting>
  <conditionalFormatting sqref="P63:P64">
    <cfRule type="iconSet" priority="40">
      <iconSet>
        <cfvo type="percent" val="0"/>
        <cfvo type="percent" val="12"/>
        <cfvo type="percent" val="13"/>
      </iconSet>
    </cfRule>
    <cfRule type="duplicateValues" dxfId="55" priority="47"/>
  </conditionalFormatting>
  <conditionalFormatting sqref="P65:P66">
    <cfRule type="duplicateValues" dxfId="54" priority="41"/>
    <cfRule type="iconSet" priority="48">
      <iconSet>
        <cfvo type="percent" val="0"/>
        <cfvo type="percent" val="12"/>
        <cfvo type="percent" val="13"/>
      </iconSet>
    </cfRule>
  </conditionalFormatting>
  <conditionalFormatting sqref="U8:U9">
    <cfRule type="duplicateValues" dxfId="53" priority="37"/>
    <cfRule type="iconSet" priority="38">
      <iconSet>
        <cfvo type="percent" val="0"/>
        <cfvo type="percent" val="12"/>
        <cfvo type="percent" val="13"/>
      </iconSet>
    </cfRule>
  </conditionalFormatting>
  <conditionalFormatting sqref="U12:U13">
    <cfRule type="iconSet" priority="36">
      <iconSet>
        <cfvo type="percent" val="0"/>
        <cfvo type="percent" val="12"/>
        <cfvo type="percent" val="13"/>
      </iconSet>
    </cfRule>
    <cfRule type="duplicateValues" dxfId="52" priority="35"/>
  </conditionalFormatting>
  <conditionalFormatting sqref="U16:U17">
    <cfRule type="duplicateValues" dxfId="51" priority="33"/>
    <cfRule type="iconSet" priority="34">
      <iconSet>
        <cfvo type="percent" val="0"/>
        <cfvo type="percent" val="12"/>
        <cfvo type="percent" val="13"/>
      </iconSet>
    </cfRule>
  </conditionalFormatting>
  <conditionalFormatting sqref="U20:U21">
    <cfRule type="duplicateValues" dxfId="50" priority="31"/>
    <cfRule type="iconSet" priority="32">
      <iconSet>
        <cfvo type="percent" val="0"/>
        <cfvo type="percent" val="12"/>
        <cfvo type="percent" val="13"/>
      </iconSet>
    </cfRule>
  </conditionalFormatting>
  <conditionalFormatting sqref="U24:U25">
    <cfRule type="duplicateValues" dxfId="49" priority="29"/>
    <cfRule type="iconSet" priority="30">
      <iconSet>
        <cfvo type="percent" val="0"/>
        <cfvo type="percent" val="12"/>
        <cfvo type="percent" val="13"/>
      </iconSet>
    </cfRule>
  </conditionalFormatting>
  <conditionalFormatting sqref="U28:U29">
    <cfRule type="duplicateValues" dxfId="48" priority="27"/>
    <cfRule type="iconSet" priority="28">
      <iconSet>
        <cfvo type="percent" val="0"/>
        <cfvo type="percent" val="12"/>
        <cfvo type="percent" val="13"/>
      </iconSet>
    </cfRule>
  </conditionalFormatting>
  <conditionalFormatting sqref="U32:U33">
    <cfRule type="iconSet" priority="26">
      <iconSet>
        <cfvo type="percent" val="0"/>
        <cfvo type="percent" val="12"/>
        <cfvo type="percent" val="13"/>
      </iconSet>
    </cfRule>
    <cfRule type="duplicateValues" dxfId="47" priority="25"/>
  </conditionalFormatting>
  <conditionalFormatting sqref="U36:U37">
    <cfRule type="duplicateValues" dxfId="46" priority="23"/>
    <cfRule type="iconSet" priority="24">
      <iconSet>
        <cfvo type="percent" val="0"/>
        <cfvo type="percent" val="12"/>
        <cfvo type="percent" val="13"/>
      </iconSet>
    </cfRule>
  </conditionalFormatting>
  <conditionalFormatting sqref="U40:U41">
    <cfRule type="duplicateValues" dxfId="45" priority="21"/>
    <cfRule type="iconSet" priority="22">
      <iconSet>
        <cfvo type="percent" val="0"/>
        <cfvo type="percent" val="12"/>
        <cfvo type="percent" val="13"/>
      </iconSet>
    </cfRule>
  </conditionalFormatting>
  <conditionalFormatting sqref="U44:U45">
    <cfRule type="duplicateValues" dxfId="44" priority="19"/>
    <cfRule type="iconSet" priority="20">
      <iconSet>
        <cfvo type="percent" val="0"/>
        <cfvo type="percent" val="12"/>
        <cfvo type="percent" val="13"/>
      </iconSet>
    </cfRule>
  </conditionalFormatting>
  <conditionalFormatting sqref="U48:U49">
    <cfRule type="duplicateValues" dxfId="43" priority="17"/>
    <cfRule type="iconSet" priority="18">
      <iconSet>
        <cfvo type="percent" val="0"/>
        <cfvo type="percent" val="12"/>
        <cfvo type="percent" val="13"/>
      </iconSet>
    </cfRule>
  </conditionalFormatting>
  <conditionalFormatting sqref="U52:U53">
    <cfRule type="duplicateValues" dxfId="42" priority="15"/>
    <cfRule type="iconSet" priority="16">
      <iconSet>
        <cfvo type="percent" val="0"/>
        <cfvo type="percent" val="12"/>
        <cfvo type="percent" val="13"/>
      </iconSet>
    </cfRule>
  </conditionalFormatting>
  <conditionalFormatting sqref="U56:U57">
    <cfRule type="duplicateValues" dxfId="41" priority="13"/>
    <cfRule type="iconSet" priority="14">
      <iconSet>
        <cfvo type="percent" val="0"/>
        <cfvo type="percent" val="12"/>
        <cfvo type="percent" val="13"/>
      </iconSet>
    </cfRule>
  </conditionalFormatting>
  <conditionalFormatting sqref="U60:U61">
    <cfRule type="duplicateValues" dxfId="40" priority="11"/>
    <cfRule type="iconSet" priority="12">
      <iconSet>
        <cfvo type="percent" val="0"/>
        <cfvo type="percent" val="12"/>
        <cfvo type="percent" val="13"/>
      </iconSet>
    </cfRule>
  </conditionalFormatting>
  <conditionalFormatting sqref="U64:U65">
    <cfRule type="duplicateValues" dxfId="39" priority="9"/>
    <cfRule type="iconSet" priority="10">
      <iconSet>
        <cfvo type="percent" val="0"/>
        <cfvo type="percent" val="12"/>
        <cfvo type="percent" val="13"/>
      </iconSet>
    </cfRule>
  </conditionalFormatting>
  <conditionalFormatting sqref="V8:V9 AA8:AB9">
    <cfRule type="iconSet" priority="497">
      <iconSet>
        <cfvo type="percent" val="0"/>
        <cfvo type="percent" val="12"/>
        <cfvo type="percent" val="13"/>
      </iconSet>
    </cfRule>
    <cfRule type="duplicateValues" dxfId="38" priority="496"/>
  </conditionalFormatting>
  <conditionalFormatting sqref="V16:V17 AA16:AB17">
    <cfRule type="duplicateValues" dxfId="37" priority="489"/>
    <cfRule type="iconSet" priority="490">
      <iconSet>
        <cfvo type="percent" val="0"/>
        <cfvo type="percent" val="12"/>
        <cfvo type="percent" val="13"/>
      </iconSet>
    </cfRule>
    <cfRule type="iconSet" priority="494">
      <iconSet>
        <cfvo type="percent" val="0"/>
        <cfvo type="percent" val="12"/>
        <cfvo type="percent" val="13"/>
      </iconSet>
    </cfRule>
  </conditionalFormatting>
  <conditionalFormatting sqref="V24:V25 AA24:AB25">
    <cfRule type="iconSet" priority="458">
      <iconSet>
        <cfvo type="percent" val="0"/>
        <cfvo type="percent" val="12"/>
        <cfvo type="percent" val="13"/>
      </iconSet>
    </cfRule>
    <cfRule type="duplicateValues" dxfId="36" priority="457"/>
    <cfRule type="iconSet" priority="462">
      <iconSet>
        <cfvo type="percent" val="0"/>
        <cfvo type="percent" val="12"/>
        <cfvo type="percent" val="13"/>
      </iconSet>
    </cfRule>
  </conditionalFormatting>
  <conditionalFormatting sqref="V32:V33 AA32:AB33">
    <cfRule type="duplicateValues" dxfId="35" priority="453"/>
    <cfRule type="iconSet" priority="454">
      <iconSet>
        <cfvo type="percent" val="0"/>
        <cfvo type="percent" val="12"/>
        <cfvo type="percent" val="13"/>
      </iconSet>
    </cfRule>
    <cfRule type="iconSet" priority="460">
      <iconSet>
        <cfvo type="percent" val="0"/>
        <cfvo type="percent" val="12"/>
        <cfvo type="percent" val="13"/>
      </iconSet>
    </cfRule>
  </conditionalFormatting>
  <conditionalFormatting sqref="V40:V41 AA40:AB41">
    <cfRule type="iconSet" priority="358">
      <iconSet>
        <cfvo type="percent" val="0"/>
        <cfvo type="percent" val="12"/>
        <cfvo type="percent" val="13"/>
      </iconSet>
    </cfRule>
    <cfRule type="iconSet" priority="354">
      <iconSet>
        <cfvo type="percent" val="0"/>
        <cfvo type="percent" val="12"/>
        <cfvo type="percent" val="13"/>
      </iconSet>
    </cfRule>
    <cfRule type="duplicateValues" dxfId="34" priority="353"/>
  </conditionalFormatting>
  <conditionalFormatting sqref="V48:V49 AA48:AB49">
    <cfRule type="duplicateValues" dxfId="33" priority="349"/>
    <cfRule type="iconSet" priority="350">
      <iconSet>
        <cfvo type="percent" val="0"/>
        <cfvo type="percent" val="12"/>
        <cfvo type="percent" val="13"/>
      </iconSet>
    </cfRule>
    <cfRule type="iconSet" priority="356">
      <iconSet>
        <cfvo type="percent" val="0"/>
        <cfvo type="percent" val="12"/>
        <cfvo type="percent" val="13"/>
      </iconSet>
    </cfRule>
  </conditionalFormatting>
  <conditionalFormatting sqref="V12:AB13">
    <cfRule type="iconSet" priority="495">
      <iconSet>
        <cfvo type="percent" val="0"/>
        <cfvo type="percent" val="12"/>
        <cfvo type="percent" val="13"/>
      </iconSet>
    </cfRule>
    <cfRule type="duplicateValues" dxfId="32" priority="491"/>
    <cfRule type="iconSet" priority="492">
      <iconSet>
        <cfvo type="percent" val="0"/>
        <cfvo type="percent" val="12"/>
        <cfvo type="percent" val="13"/>
      </iconSet>
    </cfRule>
  </conditionalFormatting>
  <conditionalFormatting sqref="V20:AB21">
    <cfRule type="duplicateValues" dxfId="31" priority="487"/>
    <cfRule type="iconSet" priority="493">
      <iconSet>
        <cfvo type="percent" val="0"/>
        <cfvo type="percent" val="12"/>
        <cfvo type="percent" val="13"/>
      </iconSet>
    </cfRule>
    <cfRule type="iconSet" priority="488">
      <iconSet>
        <cfvo type="percent" val="0"/>
        <cfvo type="percent" val="12"/>
        <cfvo type="percent" val="13"/>
      </iconSet>
    </cfRule>
  </conditionalFormatting>
  <conditionalFormatting sqref="V28:AB29">
    <cfRule type="duplicateValues" dxfId="30" priority="455"/>
    <cfRule type="iconSet" priority="456">
      <iconSet>
        <cfvo type="percent" val="0"/>
        <cfvo type="percent" val="12"/>
        <cfvo type="percent" val="13"/>
      </iconSet>
    </cfRule>
    <cfRule type="iconSet" priority="461">
      <iconSet>
        <cfvo type="percent" val="0"/>
        <cfvo type="percent" val="12"/>
        <cfvo type="percent" val="13"/>
      </iconSet>
    </cfRule>
  </conditionalFormatting>
  <conditionalFormatting sqref="V36:AB37">
    <cfRule type="duplicateValues" dxfId="29" priority="451"/>
    <cfRule type="iconSet" priority="452">
      <iconSet>
        <cfvo type="percent" val="0"/>
        <cfvo type="percent" val="12"/>
        <cfvo type="percent" val="13"/>
      </iconSet>
    </cfRule>
    <cfRule type="iconSet" priority="459">
      <iconSet>
        <cfvo type="percent" val="0"/>
        <cfvo type="percent" val="12"/>
        <cfvo type="percent" val="13"/>
      </iconSet>
    </cfRule>
  </conditionalFormatting>
  <conditionalFormatting sqref="V44:AB45">
    <cfRule type="iconSet" priority="357">
      <iconSet>
        <cfvo type="percent" val="0"/>
        <cfvo type="percent" val="12"/>
        <cfvo type="percent" val="13"/>
      </iconSet>
    </cfRule>
    <cfRule type="iconSet" priority="352">
      <iconSet>
        <cfvo type="percent" val="0"/>
        <cfvo type="percent" val="12"/>
        <cfvo type="percent" val="13"/>
      </iconSet>
    </cfRule>
    <cfRule type="duplicateValues" dxfId="28" priority="351"/>
  </conditionalFormatting>
  <conditionalFormatting sqref="V52:AB53">
    <cfRule type="iconSet" priority="348">
      <iconSet>
        <cfvo type="percent" val="0"/>
        <cfvo type="percent" val="12"/>
        <cfvo type="percent" val="13"/>
      </iconSet>
    </cfRule>
    <cfRule type="iconSet" priority="355">
      <iconSet>
        <cfvo type="percent" val="0"/>
        <cfvo type="percent" val="12"/>
        <cfvo type="percent" val="13"/>
      </iconSet>
    </cfRule>
    <cfRule type="duplicateValues" dxfId="27" priority="347"/>
  </conditionalFormatting>
  <conditionalFormatting sqref="V56:AB57">
    <cfRule type="duplicateValues" dxfId="26" priority="341"/>
    <cfRule type="iconSet" priority="346">
      <iconSet>
        <cfvo type="percent" val="0"/>
        <cfvo type="percent" val="12"/>
        <cfvo type="percent" val="13"/>
      </iconSet>
    </cfRule>
    <cfRule type="iconSet" priority="342">
      <iconSet>
        <cfvo type="percent" val="0"/>
        <cfvo type="percent" val="12"/>
        <cfvo type="percent" val="13"/>
      </iconSet>
    </cfRule>
  </conditionalFormatting>
  <conditionalFormatting sqref="V60:AB61 V64:AB65">
    <cfRule type="iconSet" priority="340">
      <iconSet>
        <cfvo type="percent" val="0"/>
        <cfvo type="percent" val="12"/>
        <cfvo type="percent" val="13"/>
      </iconSet>
    </cfRule>
    <cfRule type="iconSet" priority="345">
      <iconSet>
        <cfvo type="percent" val="0"/>
        <cfvo type="percent" val="12"/>
        <cfvo type="percent" val="13"/>
      </iconSet>
    </cfRule>
    <cfRule type="duplicateValues" dxfId="25" priority="339"/>
  </conditionalFormatting>
  <conditionalFormatting sqref="Z8:Z9">
    <cfRule type="duplicateValues" dxfId="24" priority="125"/>
    <cfRule type="iconSet" priority="126">
      <iconSet>
        <cfvo type="percent" val="0"/>
        <cfvo type="percent" val="12"/>
        <cfvo type="percent" val="13"/>
      </iconSet>
    </cfRule>
  </conditionalFormatting>
  <conditionalFormatting sqref="Z16:Z17">
    <cfRule type="iconSet" priority="322">
      <iconSet>
        <cfvo type="percent" val="0"/>
        <cfvo type="percent" val="12"/>
        <cfvo type="percent" val="13"/>
      </iconSet>
    </cfRule>
    <cfRule type="duplicateValues" dxfId="23" priority="321"/>
  </conditionalFormatting>
  <conditionalFormatting sqref="Z32:Z33">
    <cfRule type="iconSet" priority="573">
      <iconSet>
        <cfvo type="percent" val="0"/>
        <cfvo type="percent" val="12"/>
        <cfvo type="percent" val="13"/>
      </iconSet>
    </cfRule>
    <cfRule type="duplicateValues" dxfId="22" priority="572"/>
  </conditionalFormatting>
  <conditionalFormatting sqref="Z40:Z41">
    <cfRule type="iconSet" priority="575">
      <iconSet>
        <cfvo type="percent" val="0"/>
        <cfvo type="percent" val="12"/>
        <cfvo type="percent" val="13"/>
      </iconSet>
    </cfRule>
    <cfRule type="duplicateValues" dxfId="21" priority="574"/>
  </conditionalFormatting>
  <conditionalFormatting sqref="Z48:Z49">
    <cfRule type="duplicateValues" dxfId="20" priority="576"/>
    <cfRule type="iconSet" priority="577">
      <iconSet>
        <cfvo type="percent" val="0"/>
        <cfvo type="percent" val="12"/>
        <cfvo type="percent" val="13"/>
      </iconSet>
    </cfRule>
  </conditionalFormatting>
  <conditionalFormatting sqref="AF8:AF9">
    <cfRule type="iconSet" priority="8">
      <iconSet>
        <cfvo type="percent" val="0"/>
        <cfvo type="percent" val="12"/>
        <cfvo type="percent" val="13"/>
      </iconSet>
    </cfRule>
    <cfRule type="duplicateValues" dxfId="19" priority="7"/>
  </conditionalFormatting>
  <conditionalFormatting sqref="AF12:AF13">
    <cfRule type="iconSet" priority="324">
      <iconSet>
        <cfvo type="percent" val="0"/>
        <cfvo type="percent" val="12"/>
        <cfvo type="percent" val="13"/>
      </iconSet>
    </cfRule>
    <cfRule type="duplicateValues" dxfId="18" priority="323"/>
  </conditionalFormatting>
  <conditionalFormatting sqref="AF16:AF17">
    <cfRule type="iconSet" priority="6">
      <iconSet>
        <cfvo type="percent" val="0"/>
        <cfvo type="percent" val="12"/>
        <cfvo type="percent" val="13"/>
      </iconSet>
    </cfRule>
    <cfRule type="duplicateValues" dxfId="17" priority="5"/>
  </conditionalFormatting>
  <conditionalFormatting sqref="AF20:AF22">
    <cfRule type="iconSet" priority="320">
      <iconSet>
        <cfvo type="percent" val="0"/>
        <cfvo type="percent" val="12"/>
        <cfvo type="percent" val="13"/>
      </iconSet>
    </cfRule>
    <cfRule type="duplicateValues" dxfId="16" priority="319"/>
  </conditionalFormatting>
  <conditionalFormatting sqref="AF24:AF25">
    <cfRule type="duplicateValues" dxfId="15" priority="3"/>
    <cfRule type="iconSet" priority="4">
      <iconSet>
        <cfvo type="percent" val="0"/>
        <cfvo type="percent" val="12"/>
        <cfvo type="percent" val="13"/>
      </iconSet>
    </cfRule>
  </conditionalFormatting>
  <conditionalFormatting sqref="AF26 Z24:Z25">
    <cfRule type="iconSet" priority="302">
      <iconSet>
        <cfvo type="percent" val="0"/>
        <cfvo type="percent" val="12"/>
        <cfvo type="percent" val="13"/>
      </iconSet>
    </cfRule>
    <cfRule type="duplicateValues" dxfId="14" priority="301"/>
  </conditionalFormatting>
  <conditionalFormatting sqref="AF28:AF29 AF31">
    <cfRule type="iconSet" priority="571">
      <iconSet>
        <cfvo type="percent" val="0"/>
        <cfvo type="percent" val="12"/>
        <cfvo type="percent" val="13"/>
      </iconSet>
    </cfRule>
    <cfRule type="duplicateValues" dxfId="13" priority="570"/>
  </conditionalFormatting>
  <conditionalFormatting sqref="AF32:AF33">
    <cfRule type="iconSet" priority="2">
      <iconSet>
        <cfvo type="percent" val="0"/>
        <cfvo type="percent" val="12"/>
        <cfvo type="percent" val="13"/>
      </iconSet>
    </cfRule>
    <cfRule type="duplicateValues" dxfId="12" priority="1"/>
  </conditionalFormatting>
  <conditionalFormatting sqref="AF36:AF38">
    <cfRule type="iconSet" priority="296">
      <iconSet>
        <cfvo type="percent" val="0"/>
        <cfvo type="percent" val="12"/>
        <cfvo type="percent" val="13"/>
      </iconSet>
    </cfRule>
    <cfRule type="duplicateValues" dxfId="11" priority="295"/>
  </conditionalFormatting>
  <conditionalFormatting sqref="AF40:AF42">
    <cfRule type="duplicateValues" dxfId="10" priority="291"/>
    <cfRule type="iconSet" priority="292">
      <iconSet>
        <cfvo type="percent" val="0"/>
        <cfvo type="percent" val="12"/>
        <cfvo type="percent" val="13"/>
      </iconSet>
    </cfRule>
  </conditionalFormatting>
  <conditionalFormatting sqref="AF44:AF46">
    <cfRule type="duplicateValues" dxfId="9" priority="287"/>
    <cfRule type="iconSet" priority="288">
      <iconSet>
        <cfvo type="percent" val="0"/>
        <cfvo type="percent" val="12"/>
        <cfvo type="percent" val="13"/>
      </iconSet>
    </cfRule>
  </conditionalFormatting>
  <conditionalFormatting sqref="AF48:AF50">
    <cfRule type="duplicateValues" dxfId="8" priority="285"/>
    <cfRule type="iconSet" priority="286">
      <iconSet>
        <cfvo type="percent" val="0"/>
        <cfvo type="percent" val="12"/>
        <cfvo type="percent" val="13"/>
      </iconSet>
    </cfRule>
  </conditionalFormatting>
  <conditionalFormatting sqref="AF52:AF54">
    <cfRule type="duplicateValues" dxfId="7" priority="283"/>
    <cfRule type="iconSet" priority="284">
      <iconSet>
        <cfvo type="percent" val="0"/>
        <cfvo type="percent" val="12"/>
        <cfvo type="percent" val="13"/>
      </iconSet>
    </cfRule>
  </conditionalFormatting>
  <conditionalFormatting sqref="AJ10:AJ11">
    <cfRule type="duplicateValues" dxfId="6" priority="331"/>
    <cfRule type="iconSet" priority="332">
      <iconSet>
        <cfvo type="percent" val="0"/>
        <cfvo type="percent" val="12"/>
        <cfvo type="percent" val="13"/>
      </iconSet>
    </cfRule>
  </conditionalFormatting>
  <conditionalFormatting sqref="AJ18:AJ19">
    <cfRule type="iconSet" priority="318">
      <iconSet>
        <cfvo type="percent" val="0"/>
        <cfvo type="percent" val="12"/>
        <cfvo type="percent" val="13"/>
      </iconSet>
    </cfRule>
    <cfRule type="duplicateValues" dxfId="5" priority="317"/>
  </conditionalFormatting>
  <conditionalFormatting sqref="AJ26:AJ31">
    <cfRule type="iconSet" priority="316">
      <iconSet>
        <cfvo type="percent" val="0"/>
        <cfvo type="percent" val="12"/>
        <cfvo type="percent" val="13"/>
      </iconSet>
    </cfRule>
    <cfRule type="duplicateValues" dxfId="4" priority="315"/>
  </conditionalFormatting>
  <conditionalFormatting sqref="AJ34:AJ39">
    <cfRule type="iconSet" priority="314">
      <iconSet>
        <cfvo type="percent" val="0"/>
        <cfvo type="percent" val="12"/>
        <cfvo type="percent" val="13"/>
      </iconSet>
    </cfRule>
    <cfRule type="duplicateValues" dxfId="3" priority="313"/>
  </conditionalFormatting>
  <conditionalFormatting sqref="AJ42:AJ47">
    <cfRule type="duplicateValues" dxfId="2" priority="564"/>
    <cfRule type="iconSet" priority="565">
      <iconSet>
        <cfvo type="percent" val="0"/>
        <cfvo type="percent" val="12"/>
        <cfvo type="percent" val="13"/>
      </iconSet>
    </cfRule>
  </conditionalFormatting>
  <conditionalFormatting sqref="AJ50:AJ54">
    <cfRule type="duplicateValues" dxfId="1" priority="566"/>
    <cfRule type="iconSet" priority="567">
      <iconSet>
        <cfvo type="percent" val="0"/>
        <cfvo type="percent" val="12"/>
        <cfvo type="percent" val="13"/>
      </iconSet>
    </cfRule>
  </conditionalFormatting>
  <conditionalFormatting sqref="AK63:AK66">
    <cfRule type="duplicateValues" dxfId="0" priority="568"/>
    <cfRule type="iconSet" priority="569">
      <iconSet>
        <cfvo type="percent" val="0"/>
        <cfvo type="percent" val="12"/>
        <cfvo type="percent" val="13"/>
      </iconSet>
    </cfRule>
  </conditionalFormatting>
  <printOptions horizontalCentered="1"/>
  <pageMargins left="0.11" right="0.17" top="0.23" bottom="0.4" header="0.1" footer="0.2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65"/>
  <sheetViews>
    <sheetView topLeftCell="B1" zoomScaleNormal="100" workbookViewId="0">
      <selection activeCell="M21" sqref="M21"/>
    </sheetView>
  </sheetViews>
  <sheetFormatPr baseColWidth="10" defaultRowHeight="13.2" x14ac:dyDescent="0.25"/>
  <sheetData>
    <row r="4" ht="12.75" customHeight="1" x14ac:dyDescent="0.25"/>
    <row r="5" ht="13.5" customHeight="1" x14ac:dyDescent="0.25"/>
    <row r="8" ht="12.75" customHeight="1" x14ac:dyDescent="0.25"/>
    <row r="9" ht="13.5" customHeight="1" x14ac:dyDescent="0.25"/>
    <row r="12" ht="12.75" customHeight="1" x14ac:dyDescent="0.25"/>
    <row r="13" ht="13.5" customHeight="1" x14ac:dyDescent="0.25"/>
    <row r="16" ht="12.75" customHeight="1" x14ac:dyDescent="0.25"/>
    <row r="17" ht="13.5" customHeight="1" x14ac:dyDescent="0.25"/>
    <row r="20" ht="12.75" customHeight="1" x14ac:dyDescent="0.25"/>
    <row r="21" ht="13.5" customHeight="1" x14ac:dyDescent="0.25"/>
    <row r="24" ht="12.75" customHeight="1" x14ac:dyDescent="0.25"/>
    <row r="25" ht="13.5" customHeight="1" x14ac:dyDescent="0.25"/>
    <row r="28" ht="12.75" customHeight="1" x14ac:dyDescent="0.25"/>
    <row r="29" ht="13.5" customHeight="1" x14ac:dyDescent="0.25"/>
    <row r="32" ht="12.75" customHeight="1" x14ac:dyDescent="0.25"/>
    <row r="33" ht="13.5" customHeight="1" x14ac:dyDescent="0.25"/>
    <row r="36" ht="12.75" customHeight="1" x14ac:dyDescent="0.25"/>
    <row r="37" ht="13.5" customHeight="1" x14ac:dyDescent="0.25"/>
    <row r="40" ht="12.75" customHeight="1" x14ac:dyDescent="0.25"/>
    <row r="41" ht="13.5" customHeight="1" x14ac:dyDescent="0.25"/>
    <row r="44" ht="12.75" customHeight="1" x14ac:dyDescent="0.25"/>
    <row r="45" ht="13.5" customHeight="1" x14ac:dyDescent="0.25"/>
    <row r="48" ht="12.75" customHeight="1" x14ac:dyDescent="0.25"/>
    <row r="49" ht="13.5" customHeight="1" x14ac:dyDescent="0.25"/>
    <row r="52" ht="12.75" customHeight="1" x14ac:dyDescent="0.25"/>
    <row r="53" ht="13.5" customHeight="1" x14ac:dyDescent="0.25"/>
    <row r="56" ht="12.75" customHeight="1" x14ac:dyDescent="0.25"/>
    <row r="57" ht="13.5" customHeight="1" x14ac:dyDescent="0.25"/>
    <row r="60" ht="12.75" customHeight="1" x14ac:dyDescent="0.25"/>
    <row r="61" ht="13.5" customHeight="1" x14ac:dyDescent="0.25"/>
    <row r="64" ht="12.75" customHeight="1" x14ac:dyDescent="0.25"/>
    <row r="65" ht="13.5" customHeight="1" x14ac:dyDescent="0.25"/>
  </sheetData>
  <sortState xmlns:xlrd2="http://schemas.microsoft.com/office/spreadsheetml/2017/richdata2" ref="D4:D19">
    <sortCondition ref="D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13P x 4 +2P x 3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f.amar</dc:creator>
  <cp:lastModifiedBy>David COURTIAL</cp:lastModifiedBy>
  <cp:lastPrinted>2017-04-19T19:57:34Z</cp:lastPrinted>
  <dcterms:created xsi:type="dcterms:W3CDTF">2011-11-07T12:23:51Z</dcterms:created>
  <dcterms:modified xsi:type="dcterms:W3CDTF">2025-03-21T08:03:04Z</dcterms:modified>
</cp:coreProperties>
</file>